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Z:\Communication\Downloads\"/>
    </mc:Choice>
  </mc:AlternateContent>
  <bookViews>
    <workbookView xWindow="0" yWindow="0" windowWidth="28780" windowHeight="14260" activeTab="1"/>
  </bookViews>
  <sheets>
    <sheet name="INSTRUCTION" sheetId="5" r:id="rId1"/>
    <sheet name="DATA INPUT" sheetId="1" r:id="rId2"/>
    <sheet name="CONTACT SHEET" sheetId="4" r:id="rId3"/>
    <sheet name="SUMMARY " sheetId="3" state="hidden" r:id="rId4"/>
    <sheet name="TABLES" sheetId="2" state="hidden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6" i="1" l="1"/>
  <c r="H122" i="1" l="1"/>
  <c r="A16" i="3" l="1"/>
  <c r="A15" i="3"/>
  <c r="A14" i="3"/>
  <c r="A13" i="3"/>
  <c r="A12" i="3"/>
  <c r="H123" i="1" l="1"/>
  <c r="F115" i="1"/>
  <c r="G72" i="1"/>
  <c r="G62" i="1"/>
  <c r="F62" i="1"/>
  <c r="F35" i="1"/>
  <c r="F36" i="1"/>
  <c r="F34" i="1"/>
  <c r="F159" i="1" l="1"/>
  <c r="F131" i="1"/>
  <c r="F130" i="1"/>
  <c r="F129" i="1"/>
  <c r="F128" i="1"/>
  <c r="F125" i="1"/>
  <c r="F61" i="1" l="1"/>
  <c r="F135" i="1" l="1"/>
  <c r="F134" i="1"/>
  <c r="F133" i="1"/>
  <c r="F104" i="1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1" i="3"/>
  <c r="I28" i="1" l="1"/>
  <c r="F47" i="1" s="1"/>
  <c r="F55" i="1"/>
  <c r="F54" i="1"/>
  <c r="F51" i="1"/>
  <c r="F50" i="1"/>
  <c r="F49" i="1"/>
  <c r="F48" i="1"/>
  <c r="F46" i="1"/>
  <c r="F45" i="1"/>
  <c r="F122" i="1"/>
  <c r="B25" i="3" s="1"/>
  <c r="F121" i="1"/>
  <c r="F120" i="1"/>
  <c r="F123" i="1"/>
  <c r="B26" i="3" s="1"/>
  <c r="E47" i="1" l="1"/>
  <c r="B47" i="1" s="1"/>
  <c r="B12" i="3"/>
  <c r="D47" i="1"/>
  <c r="D121" i="1"/>
  <c r="D120" i="1"/>
  <c r="E121" i="1"/>
  <c r="B121" i="1" s="1"/>
  <c r="E120" i="1"/>
  <c r="D123" i="1"/>
  <c r="D122" i="1"/>
  <c r="F119" i="1"/>
  <c r="E119" i="1" s="1"/>
  <c r="E122" i="1" l="1"/>
  <c r="B122" i="1" s="1"/>
  <c r="E123" i="1"/>
  <c r="B123" i="1" s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0" i="1"/>
  <c r="D139" i="1"/>
  <c r="D138" i="1"/>
  <c r="D137" i="1"/>
  <c r="D136" i="1"/>
  <c r="D135" i="1"/>
  <c r="D133" i="1"/>
  <c r="D132" i="1"/>
  <c r="D131" i="1"/>
  <c r="D130" i="1"/>
  <c r="D129" i="1"/>
  <c r="D128" i="1"/>
  <c r="D127" i="1"/>
  <c r="D126" i="1"/>
  <c r="D125" i="1"/>
  <c r="D124" i="1"/>
  <c r="D119" i="1"/>
  <c r="D118" i="1"/>
  <c r="D117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4" i="1"/>
  <c r="D83" i="1"/>
  <c r="D81" i="1"/>
  <c r="D79" i="1"/>
  <c r="D78" i="1"/>
  <c r="D77" i="1"/>
  <c r="D76" i="1"/>
  <c r="D75" i="1"/>
  <c r="D74" i="1"/>
  <c r="D73" i="1"/>
  <c r="D72" i="1"/>
  <c r="D71" i="1"/>
  <c r="D70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0" i="1"/>
  <c r="D19" i="1"/>
  <c r="D18" i="1"/>
  <c r="D17" i="1"/>
  <c r="D16" i="1"/>
  <c r="D15" i="1"/>
  <c r="D14" i="1"/>
  <c r="D13" i="1"/>
  <c r="D12" i="1"/>
  <c r="F69" i="1"/>
  <c r="F68" i="1"/>
  <c r="F67" i="1"/>
  <c r="B157" i="1"/>
  <c r="B153" i="1"/>
  <c r="B140" i="1"/>
  <c r="B132" i="1"/>
  <c r="B127" i="1"/>
  <c r="B124" i="1"/>
  <c r="B120" i="1"/>
  <c r="B119" i="1"/>
  <c r="B118" i="1"/>
  <c r="B113" i="1"/>
  <c r="B111" i="1"/>
  <c r="B101" i="1"/>
  <c r="B100" i="1"/>
  <c r="B99" i="1"/>
  <c r="B98" i="1"/>
  <c r="B97" i="1"/>
  <c r="B96" i="1"/>
  <c r="B95" i="1"/>
  <c r="B94" i="1"/>
  <c r="B93" i="1"/>
  <c r="B90" i="1"/>
  <c r="B88" i="1"/>
  <c r="B86" i="1"/>
  <c r="B84" i="1"/>
  <c r="B83" i="1"/>
  <c r="B81" i="1"/>
  <c r="B74" i="1"/>
  <c r="B70" i="1"/>
  <c r="B65" i="1"/>
  <c r="B64" i="1"/>
  <c r="B63" i="1"/>
  <c r="B60" i="1"/>
  <c r="B59" i="1"/>
  <c r="B57" i="1"/>
  <c r="B53" i="1"/>
  <c r="B52" i="1"/>
  <c r="B44" i="1"/>
  <c r="B43" i="1"/>
  <c r="B38" i="1"/>
  <c r="B37" i="1"/>
  <c r="B29" i="1"/>
  <c r="B28" i="1"/>
  <c r="E130" i="1"/>
  <c r="B130" i="1" s="1"/>
  <c r="G81" i="1"/>
  <c r="E159" i="1"/>
  <c r="B159" i="1" s="1"/>
  <c r="F158" i="1"/>
  <c r="E158" i="1" s="1"/>
  <c r="B158" i="1" s="1"/>
  <c r="F156" i="1"/>
  <c r="E156" i="1" s="1"/>
  <c r="B156" i="1" s="1"/>
  <c r="F155" i="1"/>
  <c r="E155" i="1" s="1"/>
  <c r="B155" i="1" s="1"/>
  <c r="F154" i="1"/>
  <c r="E154" i="1" s="1"/>
  <c r="B154" i="1" s="1"/>
  <c r="F152" i="1"/>
  <c r="E152" i="1" s="1"/>
  <c r="B152" i="1" s="1"/>
  <c r="F151" i="1"/>
  <c r="E151" i="1" s="1"/>
  <c r="B151" i="1" s="1"/>
  <c r="F150" i="1"/>
  <c r="E150" i="1" s="1"/>
  <c r="B150" i="1" s="1"/>
  <c r="F149" i="1"/>
  <c r="E149" i="1" s="1"/>
  <c r="B149" i="1" s="1"/>
  <c r="F148" i="1"/>
  <c r="E148" i="1" s="1"/>
  <c r="B148" i="1" s="1"/>
  <c r="F147" i="1"/>
  <c r="E147" i="1" s="1"/>
  <c r="B147" i="1" s="1"/>
  <c r="F146" i="1"/>
  <c r="E146" i="1" s="1"/>
  <c r="B146" i="1" s="1"/>
  <c r="F145" i="1"/>
  <c r="E145" i="1" s="1"/>
  <c r="B145" i="1" s="1"/>
  <c r="F144" i="1"/>
  <c r="E144" i="1" s="1"/>
  <c r="B144" i="1" s="1"/>
  <c r="F143" i="1"/>
  <c r="E143" i="1" s="1"/>
  <c r="B143" i="1" s="1"/>
  <c r="F142" i="1"/>
  <c r="F141" i="1"/>
  <c r="F139" i="1"/>
  <c r="E139" i="1" s="1"/>
  <c r="B139" i="1" s="1"/>
  <c r="F138" i="1"/>
  <c r="E138" i="1" s="1"/>
  <c r="B138" i="1" s="1"/>
  <c r="F137" i="1"/>
  <c r="E137" i="1" s="1"/>
  <c r="B137" i="1" s="1"/>
  <c r="F136" i="1"/>
  <c r="E136" i="1" s="1"/>
  <c r="B136" i="1" s="1"/>
  <c r="E135" i="1"/>
  <c r="B135" i="1" s="1"/>
  <c r="E133" i="1"/>
  <c r="B133" i="1" s="1"/>
  <c r="E131" i="1"/>
  <c r="B131" i="1" s="1"/>
  <c r="G131" i="1"/>
  <c r="G130" i="1"/>
  <c r="G129" i="1"/>
  <c r="E129" i="1"/>
  <c r="B129" i="1" s="1"/>
  <c r="E128" i="1"/>
  <c r="B128" i="1" s="1"/>
  <c r="E125" i="1"/>
  <c r="B125" i="1" s="1"/>
  <c r="F126" i="1"/>
  <c r="E126" i="1" s="1"/>
  <c r="B126" i="1" s="1"/>
  <c r="F117" i="1"/>
  <c r="E117" i="1" s="1"/>
  <c r="B117" i="1" s="1"/>
  <c r="F116" i="1"/>
  <c r="E115" i="1"/>
  <c r="B115" i="1" s="1"/>
  <c r="F114" i="1"/>
  <c r="E114" i="1" s="1"/>
  <c r="B114" i="1" s="1"/>
  <c r="F112" i="1"/>
  <c r="E112" i="1" s="1"/>
  <c r="B112" i="1" s="1"/>
  <c r="F110" i="1"/>
  <c r="E110" i="1" s="1"/>
  <c r="B110" i="1" s="1"/>
  <c r="F109" i="1"/>
  <c r="E109" i="1" s="1"/>
  <c r="B109" i="1" s="1"/>
  <c r="F108" i="1"/>
  <c r="E108" i="1" s="1"/>
  <c r="B108" i="1" s="1"/>
  <c r="F107" i="1"/>
  <c r="E107" i="1" s="1"/>
  <c r="B107" i="1" s="1"/>
  <c r="F106" i="1"/>
  <c r="E106" i="1" s="1"/>
  <c r="B106" i="1" s="1"/>
  <c r="F105" i="1"/>
  <c r="E105" i="1" s="1"/>
  <c r="B105" i="1" s="1"/>
  <c r="E104" i="1"/>
  <c r="B104" i="1" s="1"/>
  <c r="F103" i="1"/>
  <c r="E103" i="1" s="1"/>
  <c r="B103" i="1" s="1"/>
  <c r="F102" i="1"/>
  <c r="E102" i="1" s="1"/>
  <c r="B102" i="1" s="1"/>
  <c r="F91" i="1"/>
  <c r="E91" i="1" s="1"/>
  <c r="B91" i="1" s="1"/>
  <c r="F85" i="1"/>
  <c r="F92" i="1"/>
  <c r="E92" i="1" s="1"/>
  <c r="B92" i="1" s="1"/>
  <c r="F89" i="1"/>
  <c r="E89" i="1" s="1"/>
  <c r="B89" i="1" s="1"/>
  <c r="F87" i="1"/>
  <c r="E87" i="1" s="1"/>
  <c r="B87" i="1" s="1"/>
  <c r="F82" i="1"/>
  <c r="F80" i="1"/>
  <c r="G80" i="1"/>
  <c r="F79" i="1"/>
  <c r="E79" i="1" s="1"/>
  <c r="B79" i="1" s="1"/>
  <c r="F78" i="1"/>
  <c r="E78" i="1" s="1"/>
  <c r="B78" i="1" s="1"/>
  <c r="F77" i="1"/>
  <c r="E77" i="1" s="1"/>
  <c r="B77" i="1" s="1"/>
  <c r="F76" i="1"/>
  <c r="E76" i="1" s="1"/>
  <c r="B76" i="1" s="1"/>
  <c r="F75" i="1"/>
  <c r="E75" i="1" s="1"/>
  <c r="B75" i="1" s="1"/>
  <c r="F72" i="1"/>
  <c r="E72" i="1" s="1"/>
  <c r="B72" i="1" s="1"/>
  <c r="F73" i="1"/>
  <c r="E73" i="1" s="1"/>
  <c r="B73" i="1" s="1"/>
  <c r="F71" i="1"/>
  <c r="E71" i="1" s="1"/>
  <c r="B71" i="1" s="1"/>
  <c r="F66" i="1"/>
  <c r="E62" i="1"/>
  <c r="B62" i="1" s="1"/>
  <c r="E61" i="1"/>
  <c r="B61" i="1" s="1"/>
  <c r="F58" i="1"/>
  <c r="E58" i="1" s="1"/>
  <c r="B58" i="1" s="1"/>
  <c r="E56" i="1"/>
  <c r="B56" i="1" s="1"/>
  <c r="E55" i="1"/>
  <c r="B55" i="1" s="1"/>
  <c r="E54" i="1"/>
  <c r="B54" i="1" s="1"/>
  <c r="E51" i="1"/>
  <c r="B51" i="1" s="1"/>
  <c r="E50" i="1"/>
  <c r="B50" i="1" s="1"/>
  <c r="E49" i="1"/>
  <c r="B49" i="1" s="1"/>
  <c r="E48" i="1"/>
  <c r="B48" i="1" s="1"/>
  <c r="E45" i="1"/>
  <c r="B45" i="1" s="1"/>
  <c r="E46" i="1"/>
  <c r="B46" i="1" s="1"/>
  <c r="F39" i="1"/>
  <c r="E39" i="1" s="1"/>
  <c r="B39" i="1" s="1"/>
  <c r="F42" i="1"/>
  <c r="E42" i="1" s="1"/>
  <c r="B42" i="1" s="1"/>
  <c r="F41" i="1"/>
  <c r="E41" i="1" s="1"/>
  <c r="B41" i="1" s="1"/>
  <c r="F40" i="1"/>
  <c r="E40" i="1" s="1"/>
  <c r="B40" i="1" s="1"/>
  <c r="G36" i="1"/>
  <c r="G32" i="1"/>
  <c r="E36" i="1"/>
  <c r="B36" i="1" s="1"/>
  <c r="E35" i="1"/>
  <c r="B35" i="1" s="1"/>
  <c r="E34" i="1"/>
  <c r="B34" i="1" s="1"/>
  <c r="F33" i="1"/>
  <c r="E33" i="1" s="1"/>
  <c r="B33" i="1" s="1"/>
  <c r="F32" i="1"/>
  <c r="E32" i="1" s="1"/>
  <c r="B32" i="1" s="1"/>
  <c r="F31" i="1"/>
  <c r="E31" i="1" s="1"/>
  <c r="B31" i="1" s="1"/>
  <c r="F30" i="1"/>
  <c r="E30" i="1" s="1"/>
  <c r="B30" i="1" s="1"/>
  <c r="F22" i="1"/>
  <c r="E22" i="1" s="1"/>
  <c r="B22" i="1" s="1"/>
  <c r="D142" i="1" l="1"/>
  <c r="B31" i="3"/>
  <c r="E141" i="1"/>
  <c r="B141" i="1" s="1"/>
  <c r="B30" i="3"/>
  <c r="E134" i="1"/>
  <c r="B134" i="1" s="1"/>
  <c r="B28" i="3"/>
  <c r="D116" i="1"/>
  <c r="B23" i="3"/>
  <c r="E85" i="1"/>
  <c r="B85" i="1" s="1"/>
  <c r="B21" i="3"/>
  <c r="E82" i="1"/>
  <c r="B82" i="1" s="1"/>
  <c r="B19" i="3"/>
  <c r="D80" i="1"/>
  <c r="B18" i="3"/>
  <c r="D69" i="1"/>
  <c r="B16" i="3"/>
  <c r="D68" i="1"/>
  <c r="B15" i="3"/>
  <c r="E68" i="1"/>
  <c r="B68" i="1" s="1"/>
  <c r="D67" i="1"/>
  <c r="B14" i="3"/>
  <c r="E67" i="1"/>
  <c r="B67" i="1" s="1"/>
  <c r="D66" i="1"/>
  <c r="B13" i="3"/>
  <c r="E69" i="1"/>
  <c r="B69" i="1" s="1"/>
  <c r="E142" i="1"/>
  <c r="B142" i="1" s="1"/>
  <c r="D85" i="1"/>
  <c r="D82" i="1"/>
  <c r="D141" i="1"/>
  <c r="E66" i="1"/>
  <c r="B66" i="1" s="1"/>
  <c r="E80" i="1"/>
  <c r="B80" i="1" s="1"/>
  <c r="E116" i="1"/>
  <c r="B116" i="1" s="1"/>
  <c r="D134" i="1"/>
  <c r="F27" i="1"/>
  <c r="E27" i="1" s="1"/>
  <c r="B27" i="1" s="1"/>
  <c r="F26" i="1"/>
  <c r="E26" i="1" s="1"/>
  <c r="B26" i="1" s="1"/>
  <c r="F25" i="1"/>
  <c r="E25" i="1" s="1"/>
  <c r="B25" i="1" s="1"/>
  <c r="F24" i="1"/>
  <c r="E24" i="1" s="1"/>
  <c r="B24" i="1" s="1"/>
  <c r="F23" i="1"/>
  <c r="E23" i="1" s="1"/>
  <c r="B23" i="1" s="1"/>
  <c r="F20" i="1"/>
  <c r="E20" i="1" s="1"/>
  <c r="B20" i="1" s="1"/>
  <c r="F19" i="1"/>
  <c r="E19" i="1" s="1"/>
  <c r="B19" i="1" s="1"/>
  <c r="F18" i="1"/>
  <c r="E18" i="1" s="1"/>
  <c r="B18" i="1" s="1"/>
  <c r="F17" i="1"/>
  <c r="E17" i="1" s="1"/>
  <c r="B17" i="1" s="1"/>
  <c r="F16" i="1"/>
  <c r="E16" i="1" s="1"/>
  <c r="B16" i="1" s="1"/>
  <c r="F15" i="1"/>
  <c r="E15" i="1" s="1"/>
  <c r="B15" i="1" s="1"/>
  <c r="F14" i="1"/>
  <c r="E14" i="1" s="1"/>
  <c r="B14" i="1" s="1"/>
  <c r="F13" i="1"/>
  <c r="E13" i="1" s="1"/>
  <c r="B13" i="1" s="1"/>
  <c r="F12" i="1"/>
  <c r="E12" i="1" s="1"/>
  <c r="B12" i="1" s="1"/>
  <c r="B9" i="3" l="1"/>
  <c r="C9" i="3" s="1"/>
  <c r="B8" i="3"/>
  <c r="C8" i="3" s="1"/>
  <c r="A33" i="3"/>
  <c r="G83" i="1"/>
  <c r="G82" i="1"/>
  <c r="D8" i="3" l="1"/>
  <c r="G125" i="1"/>
  <c r="G46" i="1" l="1"/>
  <c r="G45" i="1"/>
  <c r="G47" i="1"/>
  <c r="G31" i="1"/>
  <c r="G20" i="1"/>
</calcChain>
</file>

<file path=xl/sharedStrings.xml><?xml version="1.0" encoding="utf-8"?>
<sst xmlns="http://schemas.openxmlformats.org/spreadsheetml/2006/main" count="525" uniqueCount="273">
  <si>
    <t>Address:</t>
  </si>
  <si>
    <t>Phone:</t>
  </si>
  <si>
    <t>Mail:</t>
  </si>
  <si>
    <t>Web:</t>
  </si>
  <si>
    <t>Company name:</t>
  </si>
  <si>
    <t>Date of assessment:</t>
  </si>
  <si>
    <t>Turnover</t>
  </si>
  <si>
    <t>Number of employees</t>
  </si>
  <si>
    <t>Owner 1</t>
  </si>
  <si>
    <t>Owner 2</t>
  </si>
  <si>
    <t>Owner 3</t>
  </si>
  <si>
    <t>Currency:</t>
  </si>
  <si>
    <t>Language:</t>
  </si>
  <si>
    <t>Foot print</t>
  </si>
  <si>
    <t>US</t>
  </si>
  <si>
    <t>Manufacturing</t>
  </si>
  <si>
    <t>Industries and customer profile share</t>
  </si>
  <si>
    <t>Do you have a system of monitoring customer satisfaction?</t>
  </si>
  <si>
    <t>Are you performing any employee survey on a regular basis?</t>
  </si>
  <si>
    <t>ISO 9001</t>
  </si>
  <si>
    <t>TS 16949:</t>
  </si>
  <si>
    <t>MMOG/LE V4</t>
  </si>
  <si>
    <t>Performed date:</t>
  </si>
  <si>
    <t>Score:</t>
  </si>
  <si>
    <t>Last audit performed:</t>
  </si>
  <si>
    <t>Do you have a business contingency plan?</t>
  </si>
  <si>
    <t>Do you have a zero defect policy in your company?</t>
  </si>
  <si>
    <t>PPM rate annual for your plant:</t>
  </si>
  <si>
    <t>Do you have a internal deviation handling process?</t>
  </si>
  <si>
    <t>Do you perform internal audits on a regular basis?</t>
  </si>
  <si>
    <t>Do you perform product audits on a regular basis?</t>
  </si>
  <si>
    <t>Do you perform any process audits on a regular basis?</t>
  </si>
  <si>
    <t xml:space="preserve">Do you have any athority regulations to consider? </t>
  </si>
  <si>
    <t>Do you have a system for continuous improvements?</t>
  </si>
  <si>
    <t>Have you signed the UN global compact ten (10) principles?</t>
  </si>
  <si>
    <t xml:space="preserve">Do you have any product development? </t>
  </si>
  <si>
    <t>How much do You invest in R&amp;D ( research and development)?</t>
  </si>
  <si>
    <t>Does your company have a code of conduct or simular?</t>
  </si>
  <si>
    <t>Supplier number at Gnotec:</t>
  </si>
  <si>
    <t xml:space="preserve">Do you perform a capaticy review for short medium and long term? </t>
  </si>
  <si>
    <t>How do You measure Your production efficiency?</t>
  </si>
  <si>
    <t>Do you use FIFO system to manage part flows?</t>
  </si>
  <si>
    <t>Kinnared</t>
  </si>
  <si>
    <t>N/A</t>
  </si>
  <si>
    <t>CURRENCY</t>
  </si>
  <si>
    <t>SEK</t>
  </si>
  <si>
    <t>EUR</t>
  </si>
  <si>
    <t>RMB</t>
  </si>
  <si>
    <t>USD</t>
  </si>
  <si>
    <t>TYPE OF BUSINESS</t>
  </si>
  <si>
    <t>Trading</t>
  </si>
  <si>
    <t>Distributor</t>
  </si>
  <si>
    <t>OEM</t>
  </si>
  <si>
    <t>Subcontractor</t>
  </si>
  <si>
    <t>OWNERSHIP</t>
  </si>
  <si>
    <t>PRIVATE</t>
  </si>
  <si>
    <t>PUBLIC</t>
  </si>
  <si>
    <t>GOVERNMENT</t>
  </si>
  <si>
    <t>YES</t>
  </si>
  <si>
    <t>NO</t>
  </si>
  <si>
    <t>YES/NO</t>
  </si>
  <si>
    <t>SHARE OF OWNERSHIP</t>
  </si>
  <si>
    <t>&lt;10%</t>
  </si>
  <si>
    <t>10%-30%</t>
  </si>
  <si>
    <t>30%-50%</t>
  </si>
  <si>
    <t>50%-80%</t>
  </si>
  <si>
    <t>80%-100%</t>
  </si>
  <si>
    <t>CHOICE</t>
  </si>
  <si>
    <t>GNOTEC COMPANIES</t>
  </si>
  <si>
    <t>Habo</t>
  </si>
  <si>
    <t>Motala</t>
  </si>
  <si>
    <t>Reftele</t>
  </si>
  <si>
    <t>Cadca</t>
  </si>
  <si>
    <t>Kunshan</t>
  </si>
  <si>
    <t>Gnotec Kinnared</t>
  </si>
  <si>
    <t>Gnotec Habo</t>
  </si>
  <si>
    <t>Gnotec Reftele</t>
  </si>
  <si>
    <t>Gnotec Motala</t>
  </si>
  <si>
    <t>Gnotec Cadca</t>
  </si>
  <si>
    <t>Gnotec Kunshan</t>
  </si>
  <si>
    <t>KEUR</t>
  </si>
  <si>
    <t>%</t>
  </si>
  <si>
    <t>TIER POSITION</t>
  </si>
  <si>
    <t>TIER 1</t>
  </si>
  <si>
    <t>TIER 3</t>
  </si>
  <si>
    <t>TIER 2</t>
  </si>
  <si>
    <t>MARKETS</t>
  </si>
  <si>
    <t>SCANDINAVIA</t>
  </si>
  <si>
    <t>EU</t>
  </si>
  <si>
    <t>CHINA</t>
  </si>
  <si>
    <t>LANGUAGE 2</t>
  </si>
  <si>
    <t>with effort</t>
  </si>
  <si>
    <t>can well</t>
  </si>
  <si>
    <t>can not</t>
  </si>
  <si>
    <t>can fluently</t>
  </si>
  <si>
    <t>MMOG</t>
  </si>
  <si>
    <t>A</t>
  </si>
  <si>
    <t>ZA</t>
  </si>
  <si>
    <t>B</t>
  </si>
  <si>
    <t>ZB</t>
  </si>
  <si>
    <t>C</t>
  </si>
  <si>
    <t>ZC</t>
  </si>
  <si>
    <t>Result from last Audit:</t>
  </si>
  <si>
    <t>Major</t>
  </si>
  <si>
    <t>Minor</t>
  </si>
  <si>
    <t>Improvements</t>
  </si>
  <si>
    <t>Number of NC</t>
  </si>
  <si>
    <t>Pls type date YYYY-MM-DD</t>
  </si>
  <si>
    <t xml:space="preserve">Do you have electronic system integrated comunnication EDI? </t>
  </si>
  <si>
    <t>EDI</t>
  </si>
  <si>
    <t>ODETTE</t>
  </si>
  <si>
    <t>EDIFACT</t>
  </si>
  <si>
    <t>WEB EDI</t>
  </si>
  <si>
    <t>Do you have a lean manufacturing/managment system (TPS)?</t>
  </si>
  <si>
    <t>Standard</t>
  </si>
  <si>
    <t>Old</t>
  </si>
  <si>
    <t>Up-to-date</t>
  </si>
  <si>
    <t>Best-in-class</t>
  </si>
  <si>
    <t>Machinery</t>
  </si>
  <si>
    <t>State-of-art</t>
  </si>
  <si>
    <t>How would you rate your produciton facilities?</t>
  </si>
  <si>
    <t>How would you rate your production equipment/machinery?</t>
  </si>
  <si>
    <t>Maintanance</t>
  </si>
  <si>
    <t>Conditions based</t>
  </si>
  <si>
    <t>Planned interval</t>
  </si>
  <si>
    <t>No system in place</t>
  </si>
  <si>
    <t xml:space="preserve">How do You work with TPM or other maintenance plan for Your facilities, buildings or machines? </t>
  </si>
  <si>
    <t>Choose the option that most describes your situation.</t>
  </si>
  <si>
    <t>Do you have formalized process how to deploy customer policies and specific demands to your sub suppliers?</t>
  </si>
  <si>
    <t>ISO/TS 16949</t>
  </si>
  <si>
    <t>ISO 14001</t>
  </si>
  <si>
    <t>Do you have a documented supplier manual communicated with your suppliers?</t>
  </si>
  <si>
    <t>Do you have any documented logistic agreement or guidelines for your suppliers?</t>
  </si>
  <si>
    <t>Do you work with EDI to your suppliers?</t>
  </si>
  <si>
    <t>Do You measure Your supplier quality and delivery perfomence?</t>
  </si>
  <si>
    <t>CHAPTER/SUBCHAPTER</t>
  </si>
  <si>
    <t>WEIGHT</t>
  </si>
  <si>
    <t>Weight</t>
  </si>
  <si>
    <t>F1</t>
  </si>
  <si>
    <t>F2</t>
  </si>
  <si>
    <t>F3</t>
  </si>
  <si>
    <t>COMPLIANCE</t>
  </si>
  <si>
    <t>X</t>
  </si>
  <si>
    <t>O</t>
  </si>
  <si>
    <t>Gap explanation</t>
  </si>
  <si>
    <t>F0</t>
  </si>
  <si>
    <t>1. GENERAL INFORMATION</t>
  </si>
  <si>
    <t>INSTRUCTION/COMPLEMENTARY INFORMATION</t>
  </si>
  <si>
    <t xml:space="preserve"> </t>
  </si>
  <si>
    <t>SUM:</t>
  </si>
  <si>
    <t>ANNUAL SALES (KEUR)</t>
  </si>
  <si>
    <t>MARKETS2</t>
  </si>
  <si>
    <t>EMA</t>
  </si>
  <si>
    <t>BRIC</t>
  </si>
  <si>
    <t>APAC</t>
  </si>
  <si>
    <t>FOLLOW UP</t>
  </si>
  <si>
    <t>Daily</t>
  </si>
  <si>
    <t>Weekly</t>
  </si>
  <si>
    <t>Monthly</t>
  </si>
  <si>
    <t>Quarter</t>
  </si>
  <si>
    <t>Yearly</t>
  </si>
  <si>
    <t>Do you have a routine for risk assessment?</t>
  </si>
  <si>
    <t>DELIVERY PRECISION</t>
  </si>
  <si>
    <t>&gt;98%</t>
  </si>
  <si>
    <t>95-98%</t>
  </si>
  <si>
    <t>93-95%</t>
  </si>
  <si>
    <t>&lt;93%</t>
  </si>
  <si>
    <t>NONE OF ABOVE</t>
  </si>
  <si>
    <t>What standard of electronic communication is most commonly used?</t>
  </si>
  <si>
    <t>How much more growth can be handled without extension?</t>
  </si>
  <si>
    <t>Number of empl.</t>
  </si>
  <si>
    <t>NOTES/COMMENTS/DATA</t>
  </si>
  <si>
    <t>END</t>
  </si>
  <si>
    <t>CP</t>
  </si>
  <si>
    <t>SUM CP</t>
  </si>
  <si>
    <t>STOPPING</t>
  </si>
  <si>
    <t>SCORE</t>
  </si>
  <si>
    <t>STOPPING PARAMETERS</t>
  </si>
  <si>
    <t>RATING</t>
  </si>
  <si>
    <t>SCORING SUMMARY SSEM</t>
  </si>
  <si>
    <t>Assessor name:</t>
  </si>
  <si>
    <t>Assessor title:</t>
  </si>
  <si>
    <t>2. COMPANY PROFILE AND STRATEGY</t>
  </si>
  <si>
    <t>3. MANAGEMENT</t>
  </si>
  <si>
    <t>4. CERTIFICATION LEVELS</t>
  </si>
  <si>
    <t>5. QUALITY</t>
  </si>
  <si>
    <t>6. LOGISTICS</t>
  </si>
  <si>
    <t>7. FINANCE</t>
  </si>
  <si>
    <t>8. ENVIRONMENT/SAFETY</t>
  </si>
  <si>
    <t>9. PRODUCT DEVELOPMENT</t>
  </si>
  <si>
    <t>10. PRODUCTION</t>
  </si>
  <si>
    <t>11. PURECHASE /SOURCING</t>
  </si>
  <si>
    <t>12. SOCIAL PERFORMANCE</t>
  </si>
  <si>
    <t>13. BUSINESS ETHICS</t>
  </si>
  <si>
    <t>Language skills for business purpose</t>
  </si>
  <si>
    <t>Language skills for engineering/technical purpose</t>
  </si>
  <si>
    <t>Language skills for quality purpose</t>
  </si>
  <si>
    <t>Langugae skills for Logistic purpose</t>
  </si>
  <si>
    <t>Customer Name:</t>
  </si>
  <si>
    <t>CUSTOMER APPROVALS;</t>
  </si>
  <si>
    <t>Do you have an active action plan for eliminating excisting bottlenecks?</t>
  </si>
  <si>
    <t>SWEDEN</t>
  </si>
  <si>
    <t>Do you have a process to assess potential suppliers?</t>
  </si>
  <si>
    <t>Site location:</t>
  </si>
  <si>
    <t>Company registration number:</t>
  </si>
  <si>
    <t>What is your average delivery performance?</t>
  </si>
  <si>
    <t>Do you have any formalized process for continuous improvements?</t>
  </si>
  <si>
    <t>Does Your operation have policies and procedures in place to prevent and detect corruption by your employees , officers, managers and other working behalf of your operation, including but no limited to bribery, excessive gift-givning, extortion, or embezzlement, on the part of suppliers, contractors or agents representing the facility?</t>
  </si>
  <si>
    <t xml:space="preserve">During the last three years has your operation been involved in any investigation , lawsuit, or other proceeding concerning the issues addressed in this self-assessment? </t>
  </si>
  <si>
    <t>Which Gnotec companies do you supply?</t>
  </si>
  <si>
    <t>Type of company (OEM/Producer/Trader/Distributor):</t>
  </si>
  <si>
    <t>Type of ownership (Private/Public):</t>
  </si>
  <si>
    <t>Joint venture: YES/NO/(N/A) :</t>
  </si>
  <si>
    <t>Share of ownership %: (name the main owners):</t>
  </si>
  <si>
    <t>Is your company part of a larger group or concern?</t>
  </si>
  <si>
    <t>Export share:</t>
  </si>
  <si>
    <t>Main export markets:</t>
  </si>
  <si>
    <t>Blue Collar:</t>
  </si>
  <si>
    <t>White Collar:</t>
  </si>
  <si>
    <t>Temporary work force:</t>
  </si>
  <si>
    <t>R&amp;D investments share of revenue %:</t>
  </si>
  <si>
    <t>Tier position:</t>
  </si>
  <si>
    <t>Automotive share of business % :</t>
  </si>
  <si>
    <t>How well does your company communicate in English?</t>
  </si>
  <si>
    <t>Do you have a communicated business plan with valid road map and KPI's?</t>
  </si>
  <si>
    <t>How often do you review the Business plan?</t>
  </si>
  <si>
    <t>How often do you review the KPI's?</t>
  </si>
  <si>
    <t>Do you have a liability insurance?</t>
  </si>
  <si>
    <t>Do you have a recall insurance?</t>
  </si>
  <si>
    <t>Valid to/Planned if No on above:</t>
  </si>
  <si>
    <t>Do you measure quality performance to your customers?</t>
  </si>
  <si>
    <t>Is the 8D report procedure used for all deviations both internal and external?</t>
  </si>
  <si>
    <t>Do you have a defined APQP process?</t>
  </si>
  <si>
    <t>Equity:</t>
  </si>
  <si>
    <t>Untaxed reserves:</t>
  </si>
  <si>
    <t>Balance sheet total:</t>
  </si>
  <si>
    <t>Solidity (Equtiy ratio):</t>
  </si>
  <si>
    <t>Have you submitted any environmental requirments to your suppliers?</t>
  </si>
  <si>
    <t>Do you require suppliers to have a 3rd party approved certific of?</t>
  </si>
  <si>
    <t>Do You have a documentetd sourcing process?</t>
  </si>
  <si>
    <t>Do you work with supplier development to reach your internal targets of quality and delivery performance?</t>
  </si>
  <si>
    <t>Do you have a gender-equality policy?</t>
  </si>
  <si>
    <t>SUPPLIER SELF ASSESSMENT</t>
  </si>
  <si>
    <t>NON COMPLIANCE</t>
  </si>
  <si>
    <t>Equity vs Turnover 6months to Gnotec:</t>
  </si>
  <si>
    <t>CONTACT LIST</t>
  </si>
  <si>
    <t>ROLE</t>
  </si>
  <si>
    <t>COO</t>
  </si>
  <si>
    <t>CEO</t>
  </si>
  <si>
    <t>CFO</t>
  </si>
  <si>
    <t>MD</t>
  </si>
  <si>
    <t>PLANT MANAGER</t>
  </si>
  <si>
    <t>SALES MANAGER</t>
  </si>
  <si>
    <t>KEY ACCOUNT</t>
  </si>
  <si>
    <t>CUSTOMER SUPPORT</t>
  </si>
  <si>
    <t>QUALITY ENGINEER 8D</t>
  </si>
  <si>
    <t>PRODUCTION MANAGER</t>
  </si>
  <si>
    <t>LOGISTIC MANAGER</t>
  </si>
  <si>
    <t>QUALITY/ENV. MANAGER</t>
  </si>
  <si>
    <t>PURCHASING MANAGER</t>
  </si>
  <si>
    <t>BACK OFFICE SALES</t>
  </si>
  <si>
    <t>TITLE</t>
  </si>
  <si>
    <t>E-MAIL ADDRESS</t>
  </si>
  <si>
    <t>24h EMERGENCY PHONE</t>
  </si>
  <si>
    <t>GENERAL</t>
  </si>
  <si>
    <t>PHONE DIRECT (+46)</t>
  </si>
  <si>
    <t>MANAGEMENT</t>
  </si>
  <si>
    <t>OPERATIONAL</t>
  </si>
  <si>
    <t>OPERATIONAL MANAGEMENT</t>
  </si>
  <si>
    <t>NOTES</t>
  </si>
  <si>
    <t>SUBMISSION DATE:</t>
  </si>
  <si>
    <t>Showing dependency towards GNOTEC (Maximum dependency towards Gnotec 45% of total TO).</t>
  </si>
  <si>
    <t>How to complete the SUPPLIER SELF ASSESSMENT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</si>
</sst>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\ _k_r_-;\-* #,##0\ _k_r_-;_-* &quot;-&quot;\ _k_r_-;_-@_-"/>
    <numFmt numFmtId="164" formatCode="yyyy/mm/dd;@"/>
    <numFmt numFmtId="165" formatCode="0###########"/>
    <numFmt numFmtId="166" formatCode="\+##############"/>
  </numFmts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26"/>
      <color theme="0"/>
      <name val="Calibri"/>
      <family val="2"/>
      <scheme val="minor"/>
    </font>
    <font>
      <sz val="11"/>
      <color rgb="FF000000"/>
      <name val="Calibri"/>
      <family val="2"/>
    </font>
    <font>
      <b/>
      <sz val="36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7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110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0" fillId="0" borderId="0" xfId="0" applyFont="1"/>
    <xf numFmtId="0" fontId="0" fillId="4" borderId="0" xfId="0" applyFill="1"/>
    <xf numFmtId="0" fontId="3" fillId="4" borderId="0" xfId="0" applyFont="1" applyFill="1"/>
    <xf numFmtId="0" fontId="4" fillId="4" borderId="0" xfId="0" applyFont="1" applyFill="1"/>
    <xf numFmtId="0" fontId="5" fillId="0" borderId="0" xfId="0" applyFont="1" applyAlignment="1">
      <alignment horizontal="center"/>
    </xf>
    <xf numFmtId="0" fontId="0" fillId="5" borderId="0" xfId="0" applyFill="1"/>
    <xf numFmtId="0" fontId="1" fillId="4" borderId="0" xfId="0" applyFont="1" applyFill="1"/>
    <xf numFmtId="0" fontId="1" fillId="5" borderId="0" xfId="0" applyFont="1" applyFill="1"/>
    <xf numFmtId="0" fontId="1" fillId="5" borderId="0" xfId="0" applyFont="1" applyFill="1" applyAlignment="1">
      <alignment horizontal="right"/>
    </xf>
    <xf numFmtId="0" fontId="5" fillId="5" borderId="0" xfId="0" applyFont="1" applyFill="1" applyAlignment="1">
      <alignment horizontal="center"/>
    </xf>
    <xf numFmtId="0" fontId="1" fillId="4" borderId="1" xfId="0" applyFont="1" applyFill="1" applyBorder="1"/>
    <xf numFmtId="0" fontId="3" fillId="4" borderId="1" xfId="0" applyFont="1" applyFill="1" applyBorder="1"/>
    <xf numFmtId="0" fontId="0" fillId="5" borderId="1" xfId="0" applyFill="1" applyBorder="1"/>
    <xf numFmtId="9" fontId="0" fillId="0" borderId="0" xfId="0" applyNumberFormat="1"/>
    <xf numFmtId="0" fontId="0" fillId="5" borderId="0" xfId="0" applyFont="1" applyFill="1" applyAlignment="1">
      <alignment wrapText="1"/>
    </xf>
    <xf numFmtId="0" fontId="0" fillId="5" borderId="0" xfId="0" applyFont="1" applyFill="1"/>
    <xf numFmtId="0" fontId="3" fillId="4" borderId="0" xfId="0" applyFont="1" applyFill="1" applyAlignment="1">
      <alignment wrapText="1"/>
    </xf>
    <xf numFmtId="0" fontId="0" fillId="5" borderId="0" xfId="0" applyFill="1" applyAlignment="1">
      <alignment wrapText="1"/>
    </xf>
    <xf numFmtId="0" fontId="1" fillId="5" borderId="0" xfId="0" applyFont="1" applyFill="1" applyAlignment="1">
      <alignment wrapText="1"/>
    </xf>
    <xf numFmtId="0" fontId="1" fillId="4" borderId="0" xfId="0" applyFont="1" applyFill="1" applyAlignment="1">
      <alignment wrapText="1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2" xfId="0" applyFont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3" fillId="6" borderId="0" xfId="0" applyFont="1" applyFill="1"/>
    <xf numFmtId="0" fontId="0" fillId="6" borderId="0" xfId="0" applyFill="1"/>
    <xf numFmtId="164" fontId="0" fillId="0" borderId="3" xfId="0" applyNumberFormat="1" applyBorder="1" applyProtection="1">
      <protection locked="0"/>
    </xf>
    <xf numFmtId="0" fontId="11" fillId="5" borderId="0" xfId="0" applyFont="1" applyFill="1"/>
    <xf numFmtId="0" fontId="2" fillId="5" borderId="0" xfId="0" applyFont="1" applyFill="1"/>
    <xf numFmtId="0" fontId="2" fillId="5" borderId="0" xfId="0" applyFont="1" applyFill="1" applyAlignment="1">
      <alignment wrapText="1"/>
    </xf>
    <xf numFmtId="0" fontId="1" fillId="5" borderId="1" xfId="0" applyFont="1" applyFill="1" applyBorder="1" applyAlignment="1">
      <alignment horizontal="right"/>
    </xf>
    <xf numFmtId="0" fontId="6" fillId="5" borderId="0" xfId="0" applyFont="1" applyFill="1" applyAlignment="1">
      <alignment horizontal="center"/>
    </xf>
    <xf numFmtId="0" fontId="0" fillId="0" borderId="8" xfId="0" applyBorder="1" applyAlignment="1" applyProtection="1">
      <alignment horizontal="right" wrapText="1"/>
      <protection locked="0"/>
    </xf>
    <xf numFmtId="0" fontId="0" fillId="0" borderId="8" xfId="0" applyBorder="1" applyProtection="1">
      <protection locked="0"/>
    </xf>
    <xf numFmtId="165" fontId="0" fillId="0" borderId="8" xfId="0" applyNumberFormat="1" applyBorder="1" applyAlignment="1" applyProtection="1">
      <alignment horizontal="right" wrapText="1"/>
      <protection locked="0"/>
    </xf>
    <xf numFmtId="0" fontId="0" fillId="0" borderId="8" xfId="0" applyFill="1" applyBorder="1" applyAlignment="1" applyProtection="1">
      <alignment wrapText="1"/>
      <protection locked="0"/>
    </xf>
    <xf numFmtId="0" fontId="0" fillId="0" borderId="8" xfId="0" applyBorder="1" applyAlignment="1" applyProtection="1">
      <alignment wrapText="1"/>
      <protection locked="0"/>
    </xf>
    <xf numFmtId="3" fontId="0" fillId="0" borderId="8" xfId="0" applyNumberFormat="1" applyBorder="1" applyProtection="1">
      <protection locked="0"/>
    </xf>
    <xf numFmtId="41" fontId="0" fillId="0" borderId="8" xfId="0" applyNumberFormat="1" applyBorder="1" applyProtection="1">
      <protection locked="0"/>
    </xf>
    <xf numFmtId="164" fontId="0" fillId="0" borderId="8" xfId="0" applyNumberFormat="1" applyBorder="1" applyProtection="1">
      <protection locked="0"/>
    </xf>
    <xf numFmtId="0" fontId="0" fillId="5" borderId="9" xfId="0" applyFill="1" applyBorder="1" applyAlignment="1">
      <alignment wrapText="1"/>
    </xf>
    <xf numFmtId="0" fontId="1" fillId="4" borderId="10" xfId="0" applyFont="1" applyFill="1" applyBorder="1"/>
    <xf numFmtId="0" fontId="1" fillId="4" borderId="10" xfId="0" applyFont="1" applyFill="1" applyBorder="1" applyAlignment="1">
      <alignment wrapText="1"/>
    </xf>
    <xf numFmtId="0" fontId="0" fillId="2" borderId="8" xfId="0" applyFill="1" applyBorder="1" applyAlignment="1" applyProtection="1">
      <alignment wrapText="1"/>
      <protection locked="0"/>
    </xf>
    <xf numFmtId="0" fontId="0" fillId="5" borderId="9" xfId="0" applyFill="1" applyBorder="1"/>
    <xf numFmtId="0" fontId="0" fillId="5" borderId="12" xfId="0" applyFill="1" applyBorder="1" applyProtection="1"/>
    <xf numFmtId="0" fontId="3" fillId="4" borderId="10" xfId="0" applyFont="1" applyFill="1" applyBorder="1"/>
    <xf numFmtId="0" fontId="1" fillId="2" borderId="13" xfId="0" applyFont="1" applyFill="1" applyBorder="1" applyProtection="1">
      <protection locked="0"/>
    </xf>
    <xf numFmtId="9" fontId="1" fillId="5" borderId="11" xfId="1" applyFont="1" applyFill="1" applyBorder="1"/>
    <xf numFmtId="9" fontId="1" fillId="5" borderId="9" xfId="1" applyFont="1" applyFill="1" applyBorder="1"/>
    <xf numFmtId="0" fontId="3" fillId="4" borderId="10" xfId="0" applyFont="1" applyFill="1" applyBorder="1" applyAlignment="1">
      <alignment wrapText="1"/>
    </xf>
    <xf numFmtId="0" fontId="4" fillId="4" borderId="10" xfId="0" applyFont="1" applyFill="1" applyBorder="1"/>
    <xf numFmtId="0" fontId="1" fillId="2" borderId="8" xfId="0" applyFont="1" applyFill="1" applyBorder="1" applyAlignment="1" applyProtection="1">
      <alignment wrapText="1"/>
      <protection locked="0"/>
    </xf>
    <xf numFmtId="0" fontId="3" fillId="4" borderId="14" xfId="0" applyFont="1" applyFill="1" applyBorder="1"/>
    <xf numFmtId="0" fontId="0" fillId="0" borderId="8" xfId="0" applyFont="1" applyBorder="1" applyAlignment="1" applyProtection="1">
      <alignment wrapText="1"/>
      <protection locked="0"/>
    </xf>
    <xf numFmtId="0" fontId="1" fillId="0" borderId="8" xfId="0" applyFont="1" applyBorder="1" applyAlignment="1" applyProtection="1">
      <alignment wrapText="1"/>
      <protection locked="0"/>
    </xf>
    <xf numFmtId="0" fontId="0" fillId="5" borderId="0" xfId="0" applyFill="1" applyBorder="1" applyProtection="1">
      <protection locked="0"/>
    </xf>
    <xf numFmtId="0" fontId="1" fillId="5" borderId="0" xfId="0" applyFont="1" applyFill="1" applyBorder="1" applyProtection="1">
      <protection locked="0"/>
    </xf>
    <xf numFmtId="164" fontId="0" fillId="0" borderId="0" xfId="0" applyNumberFormat="1" applyBorder="1" applyProtection="1">
      <protection locked="0"/>
    </xf>
    <xf numFmtId="0" fontId="12" fillId="0" borderId="8" xfId="2" applyBorder="1" applyAlignment="1" applyProtection="1">
      <alignment horizontal="right" wrapText="1"/>
      <protection locked="0"/>
    </xf>
    <xf numFmtId="0" fontId="13" fillId="5" borderId="0" xfId="0" applyFont="1" applyFill="1"/>
    <xf numFmtId="0" fontId="0" fillId="7" borderId="15" xfId="0" applyFill="1" applyBorder="1" applyProtection="1"/>
    <xf numFmtId="0" fontId="5" fillId="3" borderId="0" xfId="0" applyFont="1" applyFill="1"/>
    <xf numFmtId="0" fontId="0" fillId="3" borderId="0" xfId="0" applyFill="1"/>
    <xf numFmtId="0" fontId="0" fillId="3" borderId="0" xfId="0" applyFont="1" applyFill="1"/>
    <xf numFmtId="0" fontId="0" fillId="4" borderId="12" xfId="0" applyFill="1" applyBorder="1"/>
    <xf numFmtId="0" fontId="4" fillId="4" borderId="12" xfId="0" applyFont="1" applyFill="1" applyBorder="1"/>
    <xf numFmtId="0" fontId="0" fillId="0" borderId="0" xfId="0" applyFill="1" applyBorder="1"/>
    <xf numFmtId="0" fontId="0" fillId="7" borderId="0" xfId="0" applyFill="1"/>
    <xf numFmtId="0" fontId="1" fillId="7" borderId="0" xfId="0" applyFont="1" applyFill="1"/>
    <xf numFmtId="0" fontId="2" fillId="0" borderId="8" xfId="0" applyFont="1" applyBorder="1" applyAlignment="1" applyProtection="1">
      <alignment wrapText="1"/>
      <protection locked="0"/>
    </xf>
    <xf numFmtId="0" fontId="2" fillId="2" borderId="13" xfId="0" applyFont="1" applyFill="1" applyBorder="1" applyAlignment="1" applyProtection="1">
      <alignment wrapText="1"/>
      <protection locked="0"/>
    </xf>
    <xf numFmtId="166" fontId="0" fillId="0" borderId="0" xfId="0" applyNumberFormat="1"/>
    <xf numFmtId="0" fontId="3" fillId="3" borderId="0" xfId="0" applyFont="1" applyFill="1"/>
    <xf numFmtId="0" fontId="19" fillId="0" borderId="0" xfId="0" applyFont="1" applyAlignment="1">
      <alignment vertical="center"/>
    </xf>
    <xf numFmtId="0" fontId="18" fillId="0" borderId="0" xfId="0" applyFont="1"/>
    <xf numFmtId="0" fontId="20" fillId="3" borderId="0" xfId="0" applyFont="1" applyFill="1" applyAlignment="1">
      <alignment vertical="center"/>
    </xf>
    <xf numFmtId="0" fontId="22" fillId="5" borderId="0" xfId="0" applyFont="1" applyFill="1"/>
    <xf numFmtId="0" fontId="23" fillId="5" borderId="0" xfId="0" applyFont="1" applyFill="1"/>
    <xf numFmtId="0" fontId="22" fillId="5" borderId="0" xfId="0" applyFont="1" applyFill="1" applyAlignment="1">
      <alignment horizontal="right"/>
    </xf>
    <xf numFmtId="0" fontId="24" fillId="5" borderId="0" xfId="0" applyFont="1" applyFill="1"/>
    <xf numFmtId="0" fontId="23" fillId="5" borderId="0" xfId="0" applyFont="1" applyFill="1" applyAlignment="1">
      <alignment horizontal="right"/>
    </xf>
    <xf numFmtId="0" fontId="22" fillId="5" borderId="1" xfId="0" applyFont="1" applyFill="1" applyBorder="1" applyAlignment="1">
      <alignment wrapText="1"/>
    </xf>
    <xf numFmtId="0" fontId="22" fillId="5" borderId="1" xfId="0" applyFont="1" applyFill="1" applyBorder="1"/>
    <xf numFmtId="0" fontId="22" fillId="5" borderId="0" xfId="0" applyFont="1" applyFill="1" applyAlignment="1">
      <alignment wrapText="1"/>
    </xf>
    <xf numFmtId="166" fontId="0" fillId="0" borderId="8" xfId="0" applyNumberFormat="1" applyBorder="1" applyProtection="1">
      <protection locked="0"/>
    </xf>
    <xf numFmtId="0" fontId="25" fillId="0" borderId="0" xfId="0" applyFont="1"/>
    <xf numFmtId="0" fontId="0" fillId="0" borderId="6" xfId="0" applyBorder="1" applyAlignment="1" applyProtection="1">
      <alignment horizontal="left"/>
      <protection locked="0"/>
    </xf>
    <xf numFmtId="0" fontId="0" fillId="0" borderId="7" xfId="0" applyBorder="1" applyAlignment="1" applyProtection="1">
      <alignment horizontal="left"/>
      <protection locked="0"/>
    </xf>
    <xf numFmtId="0" fontId="17" fillId="3" borderId="6" xfId="0" applyFont="1" applyFill="1" applyBorder="1" applyAlignment="1">
      <alignment horizontal="center"/>
    </xf>
    <xf numFmtId="0" fontId="17" fillId="3" borderId="16" xfId="0" applyFont="1" applyFill="1" applyBorder="1" applyAlignment="1">
      <alignment horizontal="center"/>
    </xf>
    <xf numFmtId="0" fontId="17" fillId="3" borderId="7" xfId="0" applyFont="1" applyFill="1" applyBorder="1" applyAlignment="1">
      <alignment horizontal="center"/>
    </xf>
    <xf numFmtId="0" fontId="15" fillId="3" borderId="0" xfId="0" applyFont="1" applyFill="1" applyAlignment="1">
      <alignment horizontal="center"/>
    </xf>
    <xf numFmtId="0" fontId="19" fillId="0" borderId="0" xfId="0" applyFont="1" applyAlignment="1">
      <alignment horizontal="center" vertical="center"/>
    </xf>
    <xf numFmtId="0" fontId="3" fillId="4" borderId="8" xfId="0" applyFont="1" applyFill="1" applyBorder="1" applyAlignment="1">
      <alignment horizontal="left"/>
    </xf>
    <xf numFmtId="0" fontId="0" fillId="0" borderId="8" xfId="0" applyBorder="1" applyAlignment="1" applyProtection="1">
      <alignment horizontal="left"/>
      <protection locked="0"/>
    </xf>
    <xf numFmtId="0" fontId="3" fillId="3" borderId="0" xfId="0" applyFont="1" applyFill="1" applyAlignment="1">
      <alignment horizontal="left"/>
    </xf>
    <xf numFmtId="164" fontId="21" fillId="0" borderId="13" xfId="0" applyNumberFormat="1" applyFont="1" applyFill="1" applyBorder="1" applyAlignment="1">
      <alignment horizontal="center" vertical="center"/>
    </xf>
    <xf numFmtId="164" fontId="21" fillId="0" borderId="17" xfId="0" applyNumberFormat="1" applyFont="1" applyFill="1" applyBorder="1" applyAlignment="1">
      <alignment horizontal="center" vertical="center"/>
    </xf>
    <xf numFmtId="164" fontId="21" fillId="0" borderId="15" xfId="0" applyNumberFormat="1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5" fillId="6" borderId="0" xfId="0" applyFont="1" applyFill="1" applyAlignment="1">
      <alignment horizontal="center" vertical="center" wrapText="1"/>
    </xf>
    <xf numFmtId="0" fontId="14" fillId="6" borderId="0" xfId="0" applyFont="1" applyFill="1" applyAlignment="1">
      <alignment horizontal="center" wrapText="1"/>
    </xf>
  </cellXfs>
  <cellStyles count="3">
    <cellStyle name="Hyperlänk" xfId="2" builtinId="8"/>
    <cellStyle name="Normal" xfId="0" builtinId="0"/>
    <cellStyle name="Procent" xfId="1" builtinId="5"/>
  </cellStyles>
  <dxfs count="656"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ont>
        <color theme="1"/>
      </font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ont>
        <color theme="1"/>
      </font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ont>
        <color theme="1"/>
      </font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9525</xdr:rowOff>
    </xdr:from>
    <xdr:to>
      <xdr:col>25</xdr:col>
      <xdr:colOff>455238</xdr:colOff>
      <xdr:row>31</xdr:row>
      <xdr:rowOff>132715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62025"/>
          <a:ext cx="15695238" cy="507619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>
    <xdr:from>
      <xdr:col>13</xdr:col>
      <xdr:colOff>200024</xdr:colOff>
      <xdr:row>12</xdr:row>
      <xdr:rowOff>180975</xdr:rowOff>
    </xdr:from>
    <xdr:to>
      <xdr:col>22</xdr:col>
      <xdr:colOff>285749</xdr:colOff>
      <xdr:row>29</xdr:row>
      <xdr:rowOff>114300</xdr:rowOff>
    </xdr:to>
    <xdr:sp macro="" textlink="">
      <xdr:nvSpPr>
        <xdr:cNvPr id="5" name="Rektangel 4"/>
        <xdr:cNvSpPr/>
      </xdr:nvSpPr>
      <xdr:spPr>
        <a:xfrm>
          <a:off x="8124824" y="2466975"/>
          <a:ext cx="5572125" cy="3171825"/>
        </a:xfrm>
        <a:prstGeom prst="rect">
          <a:avLst/>
        </a:prstGeom>
        <a:noFill/>
        <a:ln w="76200">
          <a:solidFill>
            <a:srgbClr val="FFFF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23</xdr:col>
      <xdr:colOff>476251</xdr:colOff>
      <xdr:row>10</xdr:row>
      <xdr:rowOff>47625</xdr:rowOff>
    </xdr:from>
    <xdr:to>
      <xdr:col>25</xdr:col>
      <xdr:colOff>438151</xdr:colOff>
      <xdr:row>14</xdr:row>
      <xdr:rowOff>133351</xdr:rowOff>
    </xdr:to>
    <xdr:sp macro="" textlink="">
      <xdr:nvSpPr>
        <xdr:cNvPr id="3" name="Bildtext 2 2"/>
        <xdr:cNvSpPr/>
      </xdr:nvSpPr>
      <xdr:spPr>
        <a:xfrm>
          <a:off x="14497051" y="1952625"/>
          <a:ext cx="1181100" cy="847726"/>
        </a:xfrm>
        <a:prstGeom prst="borderCallout2">
          <a:avLst>
            <a:gd name="adj1" fmla="val 18750"/>
            <a:gd name="adj2" fmla="val -8333"/>
            <a:gd name="adj3" fmla="val 18750"/>
            <a:gd name="adj4" fmla="val -16667"/>
            <a:gd name="adj5" fmla="val 111441"/>
            <a:gd name="adj6" fmla="val -69785"/>
          </a:avLst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sv-SE" sz="1100"/>
            <a:t>Fields</a:t>
          </a:r>
          <a:r>
            <a:rPr lang="sv-SE" sz="1100" baseline="0"/>
            <a:t> Choice/ Notes comments and Gap shall be completed.</a:t>
          </a:r>
        </a:p>
      </xdr:txBody>
    </xdr:sp>
    <xdr:clientData/>
  </xdr:twoCellAnchor>
  <xdr:twoCellAnchor>
    <xdr:from>
      <xdr:col>9</xdr:col>
      <xdr:colOff>9525</xdr:colOff>
      <xdr:row>22</xdr:row>
      <xdr:rowOff>180975</xdr:rowOff>
    </xdr:from>
    <xdr:to>
      <xdr:col>13</xdr:col>
      <xdr:colOff>104775</xdr:colOff>
      <xdr:row>29</xdr:row>
      <xdr:rowOff>114300</xdr:rowOff>
    </xdr:to>
    <xdr:sp macro="" textlink="">
      <xdr:nvSpPr>
        <xdr:cNvPr id="6" name="Rektangel 5"/>
        <xdr:cNvSpPr/>
      </xdr:nvSpPr>
      <xdr:spPr>
        <a:xfrm>
          <a:off x="5495925" y="4371975"/>
          <a:ext cx="2533650" cy="1266825"/>
        </a:xfrm>
        <a:prstGeom prst="rect">
          <a:avLst/>
        </a:prstGeom>
        <a:noFill/>
        <a:ln w="76200">
          <a:solidFill>
            <a:srgbClr val="FFFF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9</xdr:col>
      <xdr:colOff>514350</xdr:colOff>
      <xdr:row>14</xdr:row>
      <xdr:rowOff>171449</xdr:rowOff>
    </xdr:from>
    <xdr:to>
      <xdr:col>13</xdr:col>
      <xdr:colOff>104775</xdr:colOff>
      <xdr:row>22</xdr:row>
      <xdr:rowOff>76200</xdr:rowOff>
    </xdr:to>
    <xdr:sp macro="" textlink="">
      <xdr:nvSpPr>
        <xdr:cNvPr id="4" name="Bildtext 2 3"/>
        <xdr:cNvSpPr/>
      </xdr:nvSpPr>
      <xdr:spPr>
        <a:xfrm>
          <a:off x="6000750" y="2838449"/>
          <a:ext cx="2028825" cy="1428751"/>
        </a:xfrm>
        <a:prstGeom prst="borderCallout2">
          <a:avLst>
            <a:gd name="adj1" fmla="val 18750"/>
            <a:gd name="adj2" fmla="val -8333"/>
            <a:gd name="adj3" fmla="val 18750"/>
            <a:gd name="adj4" fmla="val -16667"/>
            <a:gd name="adj5" fmla="val 60627"/>
            <a:gd name="adj6" fmla="val -41585"/>
          </a:avLst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sv-SE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If compliance column still are "red" and marked "X" and the choice/notes/gap fields are empty you have not completed that row accordingly.</a:t>
          </a:r>
        </a:p>
        <a:p>
          <a:r>
            <a:rPr lang="sv-SE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Compliance can be "red" if you are not fulfilling the Gnotec demands for the actual topic.</a:t>
          </a:r>
          <a:endParaRPr lang="sv-SE">
            <a:effectLst/>
          </a:endParaRPr>
        </a:p>
      </xdr:txBody>
    </xdr:sp>
    <xdr:clientData/>
  </xdr:twoCellAnchor>
  <xdr:twoCellAnchor>
    <xdr:from>
      <xdr:col>11</xdr:col>
      <xdr:colOff>371475</xdr:colOff>
      <xdr:row>31</xdr:row>
      <xdr:rowOff>57150</xdr:rowOff>
    </xdr:from>
    <xdr:to>
      <xdr:col>14</xdr:col>
      <xdr:colOff>571500</xdr:colOff>
      <xdr:row>34</xdr:row>
      <xdr:rowOff>123826</xdr:rowOff>
    </xdr:to>
    <xdr:sp macro="" textlink="">
      <xdr:nvSpPr>
        <xdr:cNvPr id="7" name="Bildtext 2 6"/>
        <xdr:cNvSpPr/>
      </xdr:nvSpPr>
      <xdr:spPr>
        <a:xfrm>
          <a:off x="7077075" y="5962650"/>
          <a:ext cx="2028825" cy="638176"/>
        </a:xfrm>
        <a:prstGeom prst="borderCallout2">
          <a:avLst>
            <a:gd name="adj1" fmla="val 18750"/>
            <a:gd name="adj2" fmla="val -8333"/>
            <a:gd name="adj3" fmla="val 18750"/>
            <a:gd name="adj4" fmla="val -16667"/>
            <a:gd name="adj5" fmla="val -52239"/>
            <a:gd name="adj6" fmla="val -29378"/>
          </a:avLst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sv-SE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In this area you will find additional information or instructions for each topic.</a:t>
          </a:r>
          <a:endParaRPr lang="sv-SE">
            <a:effectLst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95250</xdr:rowOff>
    </xdr:from>
    <xdr:to>
      <xdr:col>0</xdr:col>
      <xdr:colOff>2944116</xdr:colOff>
      <xdr:row>5</xdr:row>
      <xdr:rowOff>100012</xdr:rowOff>
    </xdr:to>
    <xdr:pic>
      <xdr:nvPicPr>
        <xdr:cNvPr id="3" name="Bildobjekt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95250"/>
          <a:ext cx="2896491" cy="985837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133350</xdr:colOff>
          <xdr:row>0</xdr:row>
          <xdr:rowOff>57150</xdr:rowOff>
        </xdr:from>
        <xdr:to>
          <xdr:col>14</xdr:col>
          <xdr:colOff>603250</xdr:colOff>
          <xdr:row>4</xdr:row>
          <xdr:rowOff>57150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CLEAR DATA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1277241</xdr:colOff>
      <xdr:row>5</xdr:row>
      <xdr:rowOff>45583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896491" cy="99808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1962150</xdr:colOff>
      <xdr:row>3</xdr:row>
      <xdr:rowOff>99555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62150" cy="67105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3" name="Tabell3" displayName="Tabell3" ref="A1:T17" totalsRowShown="0">
  <autoFilter ref="A1:T17"/>
  <tableColumns count="20">
    <tableColumn id="1" name="CURRENCY"/>
    <tableColumn id="2" name="TYPE OF BUSINESS"/>
    <tableColumn id="3" name="OWNERSHIP"/>
    <tableColumn id="4" name="YES/NO"/>
    <tableColumn id="5" name="SHARE OF OWNERSHIP"/>
    <tableColumn id="6" name="GNOTEC COMPANIES"/>
    <tableColumn id="7" name="TIER POSITION"/>
    <tableColumn id="8" name="MARKETS"/>
    <tableColumn id="10" name="LANGUAGE 2"/>
    <tableColumn id="11" name="MMOG"/>
    <tableColumn id="13" name="EDI"/>
    <tableColumn id="9" name="Standard"/>
    <tableColumn id="12" name="Machinery"/>
    <tableColumn id="14" name="Maintanance"/>
    <tableColumn id="15" name="Weight"/>
    <tableColumn id="16" name="COMPLIANCE"/>
    <tableColumn id="17" name="MARKETS2"/>
    <tableColumn id="18" name="FOLLOW UP"/>
    <tableColumn id="19" name="DELIVERY PRECISION"/>
    <tableColumn id="20" name="ROL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"/>
  <sheetViews>
    <sheetView workbookViewId="0">
      <selection activeCell="F35" sqref="F35"/>
    </sheetView>
  </sheetViews>
  <sheetFormatPr defaultRowHeight="14.5" x14ac:dyDescent="0.35"/>
  <sheetData>
    <row r="2" spans="1:1" ht="33.5" x14ac:dyDescent="0.75">
      <c r="A2" s="90" t="s">
        <v>272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">
    <pageSetUpPr fitToPage="1"/>
  </sheetPr>
  <dimension ref="A1:K160"/>
  <sheetViews>
    <sheetView tabSelected="1" zoomScale="70" zoomScaleNormal="70" zoomScaleSheetLayoutView="10" zoomScalePageLayoutView="60" workbookViewId="0">
      <selection activeCell="A4" sqref="A4"/>
    </sheetView>
  </sheetViews>
  <sheetFormatPr defaultRowHeight="14.5" x14ac:dyDescent="0.35"/>
  <cols>
    <col min="1" max="1" width="85.90625" customWidth="1"/>
    <col min="2" max="2" width="8" hidden="1" customWidth="1"/>
    <col min="3" max="3" width="16" customWidth="1"/>
    <col min="4" max="4" width="16" hidden="1" customWidth="1"/>
    <col min="5" max="5" width="9.36328125" hidden="1" customWidth="1"/>
    <col min="6" max="6" width="16" customWidth="1"/>
    <col min="7" max="7" width="58.36328125" bestFit="1" customWidth="1"/>
    <col min="8" max="8" width="17.7265625" bestFit="1" customWidth="1"/>
    <col min="9" max="9" width="38.26953125" customWidth="1"/>
    <col min="10" max="10" width="60" customWidth="1"/>
    <col min="11" max="11" width="3.36328125" customWidth="1"/>
  </cols>
  <sheetData>
    <row r="1" spans="1:11" ht="15" thickBot="1" x14ac:dyDescent="0.4">
      <c r="G1" s="1" t="s">
        <v>5</v>
      </c>
      <c r="H1" s="30"/>
    </row>
    <row r="2" spans="1:11" ht="15" thickBot="1" x14ac:dyDescent="0.4">
      <c r="G2" s="1" t="s">
        <v>180</v>
      </c>
      <c r="H2" s="91"/>
      <c r="I2" s="92"/>
    </row>
    <row r="3" spans="1:11" ht="15" thickBot="1" x14ac:dyDescent="0.4">
      <c r="G3" s="1" t="s">
        <v>181</v>
      </c>
      <c r="H3" s="91"/>
      <c r="I3" s="92"/>
    </row>
    <row r="7" spans="1:11" ht="15" thickBot="1" x14ac:dyDescent="0.4"/>
    <row r="8" spans="1:11" ht="46.5" thickBot="1" x14ac:dyDescent="1.05">
      <c r="A8" s="93" t="s">
        <v>242</v>
      </c>
      <c r="B8" s="94"/>
      <c r="C8" s="94"/>
      <c r="D8" s="94"/>
      <c r="E8" s="94"/>
      <c r="F8" s="94"/>
      <c r="G8" s="94"/>
      <c r="H8" s="94"/>
      <c r="I8" s="94"/>
      <c r="J8" s="94"/>
      <c r="K8" s="95"/>
    </row>
    <row r="9" spans="1:11" x14ac:dyDescent="0.35">
      <c r="A9" s="72"/>
      <c r="B9" s="72"/>
      <c r="C9" s="72"/>
      <c r="D9" s="72"/>
      <c r="E9" s="72"/>
      <c r="F9" s="72"/>
      <c r="G9" s="72"/>
      <c r="H9" s="72"/>
      <c r="I9" s="73"/>
      <c r="J9" s="72"/>
      <c r="K9" s="72"/>
    </row>
    <row r="10" spans="1:11" ht="18.5" x14ac:dyDescent="0.45">
      <c r="A10" s="66" t="s">
        <v>135</v>
      </c>
      <c r="B10" s="66" t="s">
        <v>174</v>
      </c>
      <c r="C10" s="66" t="s">
        <v>136</v>
      </c>
      <c r="D10" s="66" t="s">
        <v>175</v>
      </c>
      <c r="E10" s="66" t="s">
        <v>173</v>
      </c>
      <c r="F10" s="66" t="s">
        <v>141</v>
      </c>
      <c r="G10" s="66" t="s">
        <v>147</v>
      </c>
      <c r="H10" s="66" t="s">
        <v>67</v>
      </c>
      <c r="I10" s="66" t="s">
        <v>171</v>
      </c>
      <c r="J10" s="66" t="s">
        <v>144</v>
      </c>
      <c r="K10" s="67"/>
    </row>
    <row r="11" spans="1:11" x14ac:dyDescent="0.35">
      <c r="A11" s="5" t="s">
        <v>146</v>
      </c>
      <c r="B11" s="5"/>
      <c r="C11" s="5"/>
      <c r="D11" s="5"/>
      <c r="E11" s="5"/>
      <c r="F11" s="5"/>
      <c r="G11" s="5"/>
      <c r="H11" s="5"/>
      <c r="I11" s="19"/>
      <c r="J11" s="6"/>
      <c r="K11" s="67"/>
    </row>
    <row r="12" spans="1:11" ht="18.5" x14ac:dyDescent="0.45">
      <c r="A12" s="81" t="s">
        <v>4</v>
      </c>
      <c r="B12">
        <f>IF(C12="F0",E12*0,IF(C12="F1",E12*1+1,IF(C12="F2",E12*2,IF(C12="F3",E12*3,0))))</f>
        <v>0</v>
      </c>
      <c r="C12" s="7" t="s">
        <v>145</v>
      </c>
      <c r="D12" s="23">
        <f>IF(C12="F3",IF(F12="X",1,0),0)</f>
        <v>0</v>
      </c>
      <c r="E12" s="23">
        <f>IF(F12="O",1,-1)</f>
        <v>-1</v>
      </c>
      <c r="F12" s="7" t="str">
        <f t="shared" ref="F12:F20" si="0">IF(I12&gt;0,"O",IF(I12="null","X","X"))</f>
        <v>X</v>
      </c>
      <c r="G12" s="8"/>
      <c r="H12" s="8"/>
      <c r="I12" s="36"/>
      <c r="J12" s="74"/>
      <c r="K12" s="67"/>
    </row>
    <row r="13" spans="1:11" ht="18.5" x14ac:dyDescent="0.45">
      <c r="A13" s="81" t="s">
        <v>203</v>
      </c>
      <c r="B13">
        <f t="shared" ref="B13:B74" si="1">IF(C13="F0",E13*0,IF(C13="F1",E13*1+1,IF(C13="F2",E13*2,IF(C13="F3",E13*3,0))))</f>
        <v>0</v>
      </c>
      <c r="C13" s="7" t="s">
        <v>145</v>
      </c>
      <c r="D13" s="23">
        <f t="shared" ref="D13:D74" si="2">IF(C13="F3",IF(F13="X",1,0),0)</f>
        <v>0</v>
      </c>
      <c r="E13" s="23">
        <f t="shared" ref="E13:E27" si="3">IF(F13="O",1,-1)</f>
        <v>-1</v>
      </c>
      <c r="F13" s="7" t="str">
        <f t="shared" si="0"/>
        <v>X</v>
      </c>
      <c r="G13" s="8"/>
      <c r="H13" s="8"/>
      <c r="I13" s="36"/>
      <c r="J13" s="74"/>
      <c r="K13" s="67"/>
    </row>
    <row r="14" spans="1:11" ht="18.5" x14ac:dyDescent="0.45">
      <c r="A14" s="81" t="s">
        <v>204</v>
      </c>
      <c r="B14">
        <f t="shared" si="1"/>
        <v>0</v>
      </c>
      <c r="C14" s="7" t="s">
        <v>145</v>
      </c>
      <c r="D14" s="23">
        <f t="shared" si="2"/>
        <v>0</v>
      </c>
      <c r="E14" s="23">
        <f t="shared" si="3"/>
        <v>-1</v>
      </c>
      <c r="F14" s="7" t="str">
        <f t="shared" si="0"/>
        <v>X</v>
      </c>
      <c r="G14" s="8"/>
      <c r="H14" s="8"/>
      <c r="I14" s="36"/>
      <c r="J14" s="74"/>
      <c r="K14" s="67"/>
    </row>
    <row r="15" spans="1:11" ht="18.5" x14ac:dyDescent="0.45">
      <c r="A15" s="81" t="s">
        <v>38</v>
      </c>
      <c r="B15">
        <f t="shared" si="1"/>
        <v>0</v>
      </c>
      <c r="C15" s="7" t="s">
        <v>145</v>
      </c>
      <c r="D15" s="23">
        <f t="shared" si="2"/>
        <v>0</v>
      </c>
      <c r="E15" s="23">
        <f t="shared" si="3"/>
        <v>-1</v>
      </c>
      <c r="F15" s="7" t="str">
        <f t="shared" si="0"/>
        <v>X</v>
      </c>
      <c r="G15" s="8"/>
      <c r="H15" s="8"/>
      <c r="I15" s="36"/>
      <c r="J15" s="74"/>
      <c r="K15" s="67"/>
    </row>
    <row r="16" spans="1:11" ht="18.5" x14ac:dyDescent="0.45">
      <c r="A16" s="81" t="s">
        <v>0</v>
      </c>
      <c r="B16">
        <f t="shared" si="1"/>
        <v>0</v>
      </c>
      <c r="C16" s="7" t="s">
        <v>145</v>
      </c>
      <c r="D16" s="23">
        <f t="shared" si="2"/>
        <v>0</v>
      </c>
      <c r="E16" s="23">
        <f t="shared" si="3"/>
        <v>-1</v>
      </c>
      <c r="F16" s="7" t="str">
        <f t="shared" si="0"/>
        <v>X</v>
      </c>
      <c r="G16" s="8"/>
      <c r="H16" s="8"/>
      <c r="I16" s="36"/>
      <c r="J16" s="74"/>
      <c r="K16" s="67"/>
    </row>
    <row r="17" spans="1:11" ht="18.5" x14ac:dyDescent="0.45">
      <c r="A17" s="81" t="s">
        <v>1</v>
      </c>
      <c r="B17">
        <f t="shared" si="1"/>
        <v>0</v>
      </c>
      <c r="C17" s="7" t="s">
        <v>145</v>
      </c>
      <c r="D17" s="23">
        <f t="shared" si="2"/>
        <v>0</v>
      </c>
      <c r="E17" s="23">
        <f t="shared" si="3"/>
        <v>-1</v>
      </c>
      <c r="F17" s="7" t="str">
        <f t="shared" si="0"/>
        <v>X</v>
      </c>
      <c r="G17" s="8"/>
      <c r="H17" s="8"/>
      <c r="I17" s="38"/>
      <c r="J17" s="74"/>
      <c r="K17" s="67"/>
    </row>
    <row r="18" spans="1:11" ht="18.5" x14ac:dyDescent="0.45">
      <c r="A18" s="81" t="s">
        <v>2</v>
      </c>
      <c r="B18">
        <f t="shared" si="1"/>
        <v>0</v>
      </c>
      <c r="C18" s="7" t="s">
        <v>145</v>
      </c>
      <c r="D18" s="23">
        <f t="shared" si="2"/>
        <v>0</v>
      </c>
      <c r="E18" s="23">
        <f t="shared" si="3"/>
        <v>-1</v>
      </c>
      <c r="F18" s="7" t="str">
        <f t="shared" si="0"/>
        <v>X</v>
      </c>
      <c r="G18" s="8"/>
      <c r="H18" s="8"/>
      <c r="I18" s="63"/>
      <c r="J18" s="74"/>
      <c r="K18" s="67"/>
    </row>
    <row r="19" spans="1:11" ht="18.5" x14ac:dyDescent="0.45">
      <c r="A19" s="81" t="s">
        <v>3</v>
      </c>
      <c r="B19">
        <f t="shared" si="1"/>
        <v>0</v>
      </c>
      <c r="C19" s="7" t="s">
        <v>145</v>
      </c>
      <c r="D19" s="23">
        <f t="shared" si="2"/>
        <v>0</v>
      </c>
      <c r="E19" s="23">
        <f t="shared" si="3"/>
        <v>-1</v>
      </c>
      <c r="F19" s="7" t="str">
        <f t="shared" si="0"/>
        <v>X</v>
      </c>
      <c r="G19" s="8"/>
      <c r="H19" s="8"/>
      <c r="I19" s="63"/>
      <c r="J19" s="74"/>
      <c r="K19" s="67"/>
    </row>
    <row r="20" spans="1:11" ht="18.5" x14ac:dyDescent="0.45">
      <c r="A20" s="81" t="s">
        <v>11</v>
      </c>
      <c r="B20">
        <f t="shared" si="1"/>
        <v>0</v>
      </c>
      <c r="C20" s="7" t="s">
        <v>145</v>
      </c>
      <c r="D20" s="23">
        <f t="shared" si="2"/>
        <v>0</v>
      </c>
      <c r="E20" s="23">
        <f t="shared" si="3"/>
        <v>-1</v>
      </c>
      <c r="F20" s="7" t="str">
        <f t="shared" si="0"/>
        <v>X</v>
      </c>
      <c r="G20" s="8" t="str">
        <f>IF(I20="","Pls. State currency","")</f>
        <v>Pls. State currency</v>
      </c>
      <c r="H20" s="8"/>
      <c r="I20" s="36"/>
      <c r="J20" s="74"/>
      <c r="K20" s="67"/>
    </row>
    <row r="21" spans="1:11" ht="18.5" x14ac:dyDescent="0.45">
      <c r="A21" s="81" t="s">
        <v>209</v>
      </c>
      <c r="B21" s="8"/>
      <c r="C21" s="12"/>
      <c r="D21" s="35"/>
      <c r="E21" s="35"/>
      <c r="F21" s="12"/>
      <c r="G21" s="8"/>
      <c r="H21" s="8"/>
      <c r="I21" s="21" t="s">
        <v>150</v>
      </c>
      <c r="J21" s="74"/>
      <c r="K21" s="67"/>
    </row>
    <row r="22" spans="1:11" ht="18.5" x14ac:dyDescent="0.45">
      <c r="A22" s="8"/>
      <c r="B22">
        <f t="shared" si="1"/>
        <v>0</v>
      </c>
      <c r="C22" s="7" t="s">
        <v>145</v>
      </c>
      <c r="D22" s="23">
        <f t="shared" si="2"/>
        <v>0</v>
      </c>
      <c r="E22" s="23">
        <f t="shared" si="3"/>
        <v>-1</v>
      </c>
      <c r="F22" s="7" t="str">
        <f>IF(H22=" ","X","O")</f>
        <v>X</v>
      </c>
      <c r="G22" s="10" t="s">
        <v>74</v>
      </c>
      <c r="H22" s="37" t="s">
        <v>148</v>
      </c>
      <c r="I22" s="39"/>
      <c r="J22" s="74"/>
      <c r="K22" s="67"/>
    </row>
    <row r="23" spans="1:11" ht="18.5" x14ac:dyDescent="0.45">
      <c r="A23" s="8"/>
      <c r="B23">
        <f t="shared" si="1"/>
        <v>0</v>
      </c>
      <c r="C23" s="7" t="s">
        <v>145</v>
      </c>
      <c r="D23" s="23">
        <f t="shared" si="2"/>
        <v>0</v>
      </c>
      <c r="E23" s="23">
        <f t="shared" si="3"/>
        <v>-1</v>
      </c>
      <c r="F23" s="7" t="str">
        <f t="shared" ref="F23:F27" si="4">IF(H23=" ","X","O")</f>
        <v>X</v>
      </c>
      <c r="G23" s="10" t="s">
        <v>75</v>
      </c>
      <c r="H23" s="37" t="s">
        <v>148</v>
      </c>
      <c r="I23" s="39"/>
      <c r="J23" s="74"/>
      <c r="K23" s="67"/>
    </row>
    <row r="24" spans="1:11" ht="18.5" x14ac:dyDescent="0.45">
      <c r="A24" s="8"/>
      <c r="B24">
        <f t="shared" si="1"/>
        <v>0</v>
      </c>
      <c r="C24" s="7" t="s">
        <v>145</v>
      </c>
      <c r="D24" s="23">
        <f t="shared" si="2"/>
        <v>0</v>
      </c>
      <c r="E24" s="23">
        <f t="shared" si="3"/>
        <v>-1</v>
      </c>
      <c r="F24" s="7" t="str">
        <f t="shared" si="4"/>
        <v>X</v>
      </c>
      <c r="G24" s="10" t="s">
        <v>76</v>
      </c>
      <c r="H24" s="37" t="s">
        <v>148</v>
      </c>
      <c r="I24" s="39"/>
      <c r="J24" s="74"/>
      <c r="K24" s="67"/>
    </row>
    <row r="25" spans="1:11" ht="18.5" x14ac:dyDescent="0.45">
      <c r="A25" s="8"/>
      <c r="B25">
        <f t="shared" si="1"/>
        <v>0</v>
      </c>
      <c r="C25" s="7" t="s">
        <v>145</v>
      </c>
      <c r="D25" s="23">
        <f t="shared" si="2"/>
        <v>0</v>
      </c>
      <c r="E25" s="23">
        <f t="shared" si="3"/>
        <v>-1</v>
      </c>
      <c r="F25" s="7" t="str">
        <f t="shared" si="4"/>
        <v>X</v>
      </c>
      <c r="G25" s="10" t="s">
        <v>77</v>
      </c>
      <c r="H25" s="37" t="s">
        <v>148</v>
      </c>
      <c r="I25" s="39"/>
      <c r="J25" s="74"/>
      <c r="K25" s="67"/>
    </row>
    <row r="26" spans="1:11" ht="18.5" x14ac:dyDescent="0.45">
      <c r="A26" s="8"/>
      <c r="B26">
        <f t="shared" si="1"/>
        <v>0</v>
      </c>
      <c r="C26" s="7" t="s">
        <v>145</v>
      </c>
      <c r="D26" s="23">
        <f t="shared" si="2"/>
        <v>0</v>
      </c>
      <c r="E26" s="23">
        <f t="shared" si="3"/>
        <v>-1</v>
      </c>
      <c r="F26" s="7" t="str">
        <f t="shared" si="4"/>
        <v>X</v>
      </c>
      <c r="G26" s="10" t="s">
        <v>78</v>
      </c>
      <c r="H26" s="37" t="s">
        <v>148</v>
      </c>
      <c r="I26" s="39"/>
      <c r="J26" s="74"/>
      <c r="K26" s="67"/>
    </row>
    <row r="27" spans="1:11" ht="18.5" x14ac:dyDescent="0.45">
      <c r="A27" s="8"/>
      <c r="B27">
        <f t="shared" si="1"/>
        <v>0</v>
      </c>
      <c r="C27" s="7" t="s">
        <v>145</v>
      </c>
      <c r="D27" s="23">
        <f t="shared" si="2"/>
        <v>0</v>
      </c>
      <c r="E27" s="23">
        <f t="shared" si="3"/>
        <v>-1</v>
      </c>
      <c r="F27" s="7" t="str">
        <f t="shared" si="4"/>
        <v>X</v>
      </c>
      <c r="G27" s="10" t="s">
        <v>79</v>
      </c>
      <c r="H27" s="37" t="s">
        <v>148</v>
      </c>
      <c r="I27" s="39"/>
      <c r="J27" s="74"/>
      <c r="K27" s="67"/>
    </row>
    <row r="28" spans="1:11" ht="18.5" x14ac:dyDescent="0.45">
      <c r="A28" s="8"/>
      <c r="B28">
        <f t="shared" si="1"/>
        <v>0</v>
      </c>
      <c r="C28" s="12"/>
      <c r="D28" s="23">
        <f t="shared" si="2"/>
        <v>0</v>
      </c>
      <c r="E28" s="12"/>
      <c r="F28" s="12"/>
      <c r="G28" s="8"/>
      <c r="H28" s="11" t="s">
        <v>149</v>
      </c>
      <c r="I28" s="21">
        <f>SUM(I22:I27)</f>
        <v>0</v>
      </c>
      <c r="J28" s="74"/>
      <c r="K28" s="67"/>
    </row>
    <row r="29" spans="1:11" ht="18.5" x14ac:dyDescent="0.45">
      <c r="A29" s="5" t="s">
        <v>182</v>
      </c>
      <c r="B29">
        <f t="shared" si="1"/>
        <v>0</v>
      </c>
      <c r="C29" s="5"/>
      <c r="D29" s="23">
        <f t="shared" si="2"/>
        <v>0</v>
      </c>
      <c r="E29" s="5"/>
      <c r="F29" s="5"/>
      <c r="G29" s="5"/>
      <c r="H29" s="5"/>
      <c r="I29" s="19"/>
      <c r="J29" s="6"/>
      <c r="K29" s="67"/>
    </row>
    <row r="30" spans="1:11" ht="18.5" x14ac:dyDescent="0.45">
      <c r="A30" s="81" t="s">
        <v>210</v>
      </c>
      <c r="B30">
        <f t="shared" si="1"/>
        <v>0</v>
      </c>
      <c r="C30" s="7" t="s">
        <v>145</v>
      </c>
      <c r="D30" s="23">
        <f t="shared" si="2"/>
        <v>0</v>
      </c>
      <c r="E30" s="23">
        <f t="shared" ref="E30:E36" si="5">IF(F30="O",1,-1)</f>
        <v>-1</v>
      </c>
      <c r="F30" s="7" t="str">
        <f t="shared" ref="F30:F33" si="6">IF(H30=" ","X","O")</f>
        <v>X</v>
      </c>
      <c r="G30" s="10"/>
      <c r="H30" s="37" t="s">
        <v>148</v>
      </c>
      <c r="I30" s="40"/>
      <c r="J30" s="74"/>
      <c r="K30" s="67"/>
    </row>
    <row r="31" spans="1:11" ht="18.5" x14ac:dyDescent="0.45">
      <c r="A31" s="81" t="s">
        <v>211</v>
      </c>
      <c r="B31">
        <f t="shared" si="1"/>
        <v>0</v>
      </c>
      <c r="C31" s="7" t="s">
        <v>145</v>
      </c>
      <c r="D31" s="23">
        <f t="shared" si="2"/>
        <v>0</v>
      </c>
      <c r="E31" s="23">
        <f t="shared" si="5"/>
        <v>-1</v>
      </c>
      <c r="F31" s="7" t="str">
        <f t="shared" si="6"/>
        <v>X</v>
      </c>
      <c r="G31" s="31" t="str">
        <f>IF(H31="YES","Pls. Choose value","")</f>
        <v/>
      </c>
      <c r="H31" s="37" t="s">
        <v>148</v>
      </c>
      <c r="I31" s="40"/>
      <c r="J31" s="74"/>
      <c r="K31" s="67"/>
    </row>
    <row r="32" spans="1:11" ht="18.5" x14ac:dyDescent="0.45">
      <c r="A32" s="81" t="s">
        <v>212</v>
      </c>
      <c r="B32">
        <f t="shared" si="1"/>
        <v>0</v>
      </c>
      <c r="C32" s="7" t="s">
        <v>145</v>
      </c>
      <c r="D32" s="23">
        <f t="shared" si="2"/>
        <v>0</v>
      </c>
      <c r="E32" s="23">
        <f t="shared" si="5"/>
        <v>-1</v>
      </c>
      <c r="F32" s="7" t="str">
        <f t="shared" si="6"/>
        <v>X</v>
      </c>
      <c r="G32" s="32" t="str">
        <f>IF(H32="YES","Pls. State the joint venture partner","")</f>
        <v/>
      </c>
      <c r="H32" s="37" t="s">
        <v>148</v>
      </c>
      <c r="I32" s="40"/>
      <c r="J32" s="74"/>
      <c r="K32" s="67"/>
    </row>
    <row r="33" spans="1:11" ht="18.5" x14ac:dyDescent="0.45">
      <c r="A33" s="81" t="s">
        <v>213</v>
      </c>
      <c r="B33">
        <f t="shared" si="1"/>
        <v>0</v>
      </c>
      <c r="C33" s="7" t="s">
        <v>145</v>
      </c>
      <c r="D33" s="23">
        <f t="shared" si="2"/>
        <v>0</v>
      </c>
      <c r="E33" s="23">
        <f t="shared" si="5"/>
        <v>-1</v>
      </c>
      <c r="F33" s="7" t="str">
        <f t="shared" si="6"/>
        <v>X</v>
      </c>
      <c r="G33" s="10" t="s">
        <v>8</v>
      </c>
      <c r="H33" s="37" t="s">
        <v>148</v>
      </c>
      <c r="I33" s="40"/>
      <c r="J33" s="74"/>
      <c r="K33" s="67"/>
    </row>
    <row r="34" spans="1:11" ht="18.5" x14ac:dyDescent="0.45">
      <c r="A34" s="81"/>
      <c r="B34">
        <f t="shared" si="1"/>
        <v>0</v>
      </c>
      <c r="C34" s="7" t="s">
        <v>145</v>
      </c>
      <c r="D34" s="23">
        <f t="shared" si="2"/>
        <v>0</v>
      </c>
      <c r="E34" s="23">
        <f t="shared" si="5"/>
        <v>-1</v>
      </c>
      <c r="F34" s="7" t="str">
        <f>IF(H33="80%-100%","O",IF(H34="N/A","O",IF(H34=" ","X","O")))</f>
        <v>X</v>
      </c>
      <c r="G34" s="10" t="s">
        <v>9</v>
      </c>
      <c r="H34" s="37" t="s">
        <v>148</v>
      </c>
      <c r="I34" s="40"/>
      <c r="J34" s="74"/>
      <c r="K34" s="67"/>
    </row>
    <row r="35" spans="1:11" ht="18.5" x14ac:dyDescent="0.45">
      <c r="A35" s="81"/>
      <c r="B35">
        <f t="shared" si="1"/>
        <v>0</v>
      </c>
      <c r="C35" s="7" t="s">
        <v>145</v>
      </c>
      <c r="D35" s="23">
        <f t="shared" si="2"/>
        <v>0</v>
      </c>
      <c r="E35" s="23">
        <f t="shared" si="5"/>
        <v>-1</v>
      </c>
      <c r="F35" s="7" t="str">
        <f>IF(H34="50%-80%","O",IF(H35="N/A","O",IF(H35=" ","X","O")))</f>
        <v>X</v>
      </c>
      <c r="G35" s="10" t="s">
        <v>10</v>
      </c>
      <c r="H35" s="37" t="s">
        <v>148</v>
      </c>
      <c r="I35" s="40"/>
      <c r="J35" s="74"/>
      <c r="K35" s="67"/>
    </row>
    <row r="36" spans="1:11" ht="18.5" x14ac:dyDescent="0.45">
      <c r="A36" s="81" t="s">
        <v>214</v>
      </c>
      <c r="B36">
        <f t="shared" si="1"/>
        <v>0</v>
      </c>
      <c r="C36" s="7" t="s">
        <v>145</v>
      </c>
      <c r="D36" s="23">
        <f t="shared" si="2"/>
        <v>0</v>
      </c>
      <c r="E36" s="23">
        <f t="shared" si="5"/>
        <v>-1</v>
      </c>
      <c r="F36" s="7" t="str">
        <f>IF(H33="80%-100%","O",IF(H36="N/A","O",IF(H36=" ","X","O")))</f>
        <v>X</v>
      </c>
      <c r="G36" s="32" t="str">
        <f>IF(H36="YES","Pls. State the name of the mother company","")</f>
        <v/>
      </c>
      <c r="H36" s="37" t="s">
        <v>148</v>
      </c>
      <c r="I36" s="40"/>
      <c r="J36" s="74"/>
      <c r="K36" s="67"/>
    </row>
    <row r="37" spans="1:11" ht="18.5" x14ac:dyDescent="0.45">
      <c r="A37" s="81"/>
      <c r="B37">
        <f t="shared" si="1"/>
        <v>0</v>
      </c>
      <c r="C37" s="8"/>
      <c r="D37" s="23">
        <f t="shared" si="2"/>
        <v>0</v>
      </c>
      <c r="E37" s="8"/>
      <c r="F37" s="8"/>
      <c r="G37" s="8"/>
      <c r="H37" s="8"/>
      <c r="I37" s="20"/>
      <c r="J37" s="8"/>
      <c r="K37" s="67"/>
    </row>
    <row r="38" spans="1:11" ht="18.5" x14ac:dyDescent="0.45">
      <c r="A38" s="82" t="s">
        <v>13</v>
      </c>
      <c r="B38">
        <f t="shared" si="1"/>
        <v>0</v>
      </c>
      <c r="C38" s="8"/>
      <c r="D38" s="23">
        <f t="shared" si="2"/>
        <v>0</v>
      </c>
      <c r="E38" s="8"/>
      <c r="F38" s="8"/>
      <c r="G38" s="8"/>
      <c r="H38" s="8"/>
      <c r="I38" s="20"/>
      <c r="J38" s="8"/>
      <c r="K38" s="67"/>
    </row>
    <row r="39" spans="1:11" ht="18.5" x14ac:dyDescent="0.45">
      <c r="A39" s="83" t="s">
        <v>201</v>
      </c>
      <c r="B39">
        <f t="shared" si="1"/>
        <v>0</v>
      </c>
      <c r="C39" s="7" t="s">
        <v>145</v>
      </c>
      <c r="D39" s="23">
        <f t="shared" si="2"/>
        <v>0</v>
      </c>
      <c r="E39" s="23">
        <f t="shared" ref="E39:E42" si="7">IF(F39="O",1,-1)</f>
        <v>-1</v>
      </c>
      <c r="F39" s="7" t="str">
        <f>IF(H39=" ","X","O")</f>
        <v>X</v>
      </c>
      <c r="G39" s="8"/>
      <c r="H39" s="37" t="s">
        <v>148</v>
      </c>
      <c r="I39" s="20"/>
      <c r="J39" s="74"/>
      <c r="K39" s="67"/>
    </row>
    <row r="40" spans="1:11" ht="18.5" x14ac:dyDescent="0.45">
      <c r="A40" s="83" t="s">
        <v>88</v>
      </c>
      <c r="B40">
        <f t="shared" si="1"/>
        <v>0</v>
      </c>
      <c r="C40" s="7" t="s">
        <v>145</v>
      </c>
      <c r="D40" s="23">
        <f t="shared" si="2"/>
        <v>0</v>
      </c>
      <c r="E40" s="23">
        <f t="shared" si="7"/>
        <v>-1</v>
      </c>
      <c r="F40" s="7" t="str">
        <f t="shared" ref="F40:F42" si="8">IF(H40=" ","X","O")</f>
        <v>X</v>
      </c>
      <c r="G40" s="8"/>
      <c r="H40" s="37" t="s">
        <v>148</v>
      </c>
      <c r="I40" s="20"/>
      <c r="J40" s="74"/>
      <c r="K40" s="67"/>
    </row>
    <row r="41" spans="1:11" ht="18.5" x14ac:dyDescent="0.45">
      <c r="A41" s="83" t="s">
        <v>89</v>
      </c>
      <c r="B41">
        <f t="shared" si="1"/>
        <v>0</v>
      </c>
      <c r="C41" s="7" t="s">
        <v>145</v>
      </c>
      <c r="D41" s="23">
        <f t="shared" si="2"/>
        <v>0</v>
      </c>
      <c r="E41" s="23">
        <f t="shared" si="7"/>
        <v>-1</v>
      </c>
      <c r="F41" s="7" t="str">
        <f t="shared" si="8"/>
        <v>X</v>
      </c>
      <c r="G41" s="8"/>
      <c r="H41" s="37" t="s">
        <v>148</v>
      </c>
      <c r="I41" s="20"/>
      <c r="J41" s="74"/>
      <c r="K41" s="67"/>
    </row>
    <row r="42" spans="1:11" ht="18.5" x14ac:dyDescent="0.45">
      <c r="A42" s="83" t="s">
        <v>14</v>
      </c>
      <c r="B42">
        <f t="shared" si="1"/>
        <v>0</v>
      </c>
      <c r="C42" s="7" t="s">
        <v>145</v>
      </c>
      <c r="D42" s="23">
        <f t="shared" si="2"/>
        <v>0</v>
      </c>
      <c r="E42" s="23">
        <f t="shared" si="7"/>
        <v>-1</v>
      </c>
      <c r="F42" s="7" t="str">
        <f t="shared" si="8"/>
        <v>X</v>
      </c>
      <c r="G42" s="8"/>
      <c r="H42" s="37" t="s">
        <v>148</v>
      </c>
      <c r="I42" s="20"/>
      <c r="J42" s="74"/>
      <c r="K42" s="67"/>
    </row>
    <row r="43" spans="1:11" ht="18.5" x14ac:dyDescent="0.45">
      <c r="A43" s="81"/>
      <c r="B43">
        <f t="shared" si="1"/>
        <v>0</v>
      </c>
      <c r="C43" s="8"/>
      <c r="D43" s="23">
        <f t="shared" si="2"/>
        <v>0</v>
      </c>
      <c r="E43" s="8"/>
      <c r="F43" s="8"/>
      <c r="G43" s="8"/>
      <c r="H43" s="8"/>
      <c r="I43" s="20"/>
      <c r="J43" s="8"/>
      <c r="K43" s="67"/>
    </row>
    <row r="44" spans="1:11" ht="18.5" x14ac:dyDescent="0.45">
      <c r="A44" s="82" t="s">
        <v>6</v>
      </c>
      <c r="B44">
        <f t="shared" si="1"/>
        <v>0</v>
      </c>
      <c r="C44" s="8"/>
      <c r="D44" s="23">
        <f t="shared" si="2"/>
        <v>0</v>
      </c>
      <c r="E44" s="8"/>
      <c r="F44" s="8"/>
      <c r="G44" s="8"/>
      <c r="H44" s="10" t="s">
        <v>80</v>
      </c>
      <c r="I44" s="20"/>
      <c r="J44" s="8"/>
      <c r="K44" s="67"/>
    </row>
    <row r="45" spans="1:11" ht="18.5" x14ac:dyDescent="0.45">
      <c r="A45" s="81"/>
      <c r="B45">
        <f t="shared" si="1"/>
        <v>0</v>
      </c>
      <c r="C45" s="7" t="s">
        <v>145</v>
      </c>
      <c r="D45" s="23">
        <f t="shared" si="2"/>
        <v>0</v>
      </c>
      <c r="E45" s="23">
        <f t="shared" ref="E45:E51" si="9">IF(F45="O",1,-1)</f>
        <v>-1</v>
      </c>
      <c r="F45" s="7" t="str">
        <f>IF(H45=0,"X","O")</f>
        <v>X</v>
      </c>
      <c r="G45" s="10">
        <f ca="1">YEAR(TODAY())-3</f>
        <v>2015</v>
      </c>
      <c r="H45" s="41"/>
      <c r="I45" s="40"/>
      <c r="J45" s="74"/>
      <c r="K45" s="67"/>
    </row>
    <row r="46" spans="1:11" ht="18.5" x14ac:dyDescent="0.45">
      <c r="A46" s="81"/>
      <c r="B46">
        <f t="shared" si="1"/>
        <v>0</v>
      </c>
      <c r="C46" s="7" t="s">
        <v>145</v>
      </c>
      <c r="D46" s="23">
        <f t="shared" si="2"/>
        <v>0</v>
      </c>
      <c r="E46" s="23">
        <f t="shared" si="9"/>
        <v>-1</v>
      </c>
      <c r="F46" s="7" t="str">
        <f>IF(H46=0,"X","O")</f>
        <v>X</v>
      </c>
      <c r="G46" s="10">
        <f ca="1">YEAR(TODAY())-2</f>
        <v>2016</v>
      </c>
      <c r="H46" s="41"/>
      <c r="I46" s="40"/>
      <c r="J46" s="74"/>
      <c r="K46" s="67"/>
    </row>
    <row r="47" spans="1:11" ht="18.5" x14ac:dyDescent="0.45">
      <c r="A47" s="84" t="s">
        <v>271</v>
      </c>
      <c r="B47">
        <f>IF(C47="F0",E47*0,IF(C47="F1",E47*1+1,IF(C47="F2",E47*2,IF(C47="F3",E47*3,0))))</f>
        <v>-3</v>
      </c>
      <c r="C47" s="7" t="s">
        <v>140</v>
      </c>
      <c r="D47" s="23">
        <f>IF(C47="F3",IF(F47="X",1,0),0)</f>
        <v>1</v>
      </c>
      <c r="E47" s="23">
        <f>IF(F47="O",1,-1)</f>
        <v>-1</v>
      </c>
      <c r="F47" s="7" t="str">
        <f>IF(H47=0,"X",IF(I28&gt;(H47*0.45),"X","O"))</f>
        <v>X</v>
      </c>
      <c r="G47" s="10">
        <f ca="1">YEAR(TODAY())-1</f>
        <v>2017</v>
      </c>
      <c r="H47" s="41"/>
      <c r="I47" s="40"/>
      <c r="J47" s="74"/>
      <c r="K47" s="67"/>
    </row>
    <row r="48" spans="1:11" ht="18.5" x14ac:dyDescent="0.45">
      <c r="A48" s="81" t="s">
        <v>215</v>
      </c>
      <c r="B48">
        <f t="shared" si="1"/>
        <v>0</v>
      </c>
      <c r="C48" s="7" t="s">
        <v>145</v>
      </c>
      <c r="D48" s="23">
        <f t="shared" si="2"/>
        <v>0</v>
      </c>
      <c r="E48" s="23">
        <f t="shared" si="9"/>
        <v>-1</v>
      </c>
      <c r="F48" s="7" t="str">
        <f>IF(H48=" ","X","O")</f>
        <v>X</v>
      </c>
      <c r="G48" s="10"/>
      <c r="H48" s="37" t="s">
        <v>148</v>
      </c>
      <c r="I48" s="40"/>
      <c r="J48" s="74"/>
      <c r="K48" s="67"/>
    </row>
    <row r="49" spans="1:11" ht="18.5" x14ac:dyDescent="0.45">
      <c r="A49" s="81" t="s">
        <v>216</v>
      </c>
      <c r="B49">
        <f t="shared" si="1"/>
        <v>0</v>
      </c>
      <c r="C49" s="7" t="s">
        <v>145</v>
      </c>
      <c r="D49" s="23">
        <f t="shared" si="2"/>
        <v>0</v>
      </c>
      <c r="E49" s="23">
        <f t="shared" si="9"/>
        <v>-1</v>
      </c>
      <c r="F49" s="7" t="str">
        <f>IF(H49="","X","O")</f>
        <v>X</v>
      </c>
      <c r="G49" s="10">
        <v>1</v>
      </c>
      <c r="H49" s="42"/>
      <c r="I49" s="40"/>
      <c r="J49" s="74"/>
      <c r="K49" s="67"/>
    </row>
    <row r="50" spans="1:11" ht="18.5" x14ac:dyDescent="0.45">
      <c r="A50" s="81"/>
      <c r="B50">
        <f t="shared" si="1"/>
        <v>0</v>
      </c>
      <c r="C50" s="7" t="s">
        <v>145</v>
      </c>
      <c r="D50" s="23">
        <f t="shared" si="2"/>
        <v>0</v>
      </c>
      <c r="E50" s="23">
        <f t="shared" si="9"/>
        <v>-1</v>
      </c>
      <c r="F50" s="7" t="str">
        <f>IF(H50="","X","O")</f>
        <v>X</v>
      </c>
      <c r="G50" s="10">
        <v>2</v>
      </c>
      <c r="H50" s="42"/>
      <c r="I50" s="40"/>
      <c r="J50" s="74"/>
      <c r="K50" s="67"/>
    </row>
    <row r="51" spans="1:11" ht="18.5" x14ac:dyDescent="0.45">
      <c r="A51" s="81"/>
      <c r="B51">
        <f t="shared" si="1"/>
        <v>0</v>
      </c>
      <c r="C51" s="7" t="s">
        <v>145</v>
      </c>
      <c r="D51" s="23">
        <f t="shared" si="2"/>
        <v>0</v>
      </c>
      <c r="E51" s="23">
        <f t="shared" si="9"/>
        <v>-1</v>
      </c>
      <c r="F51" s="7" t="str">
        <f>IF(H51="","X","O")</f>
        <v>X</v>
      </c>
      <c r="G51" s="10">
        <v>3</v>
      </c>
      <c r="H51" s="42"/>
      <c r="I51" s="40"/>
      <c r="J51" s="74"/>
      <c r="K51" s="67"/>
    </row>
    <row r="52" spans="1:11" ht="18.5" x14ac:dyDescent="0.45">
      <c r="A52" s="81"/>
      <c r="B52">
        <f t="shared" si="1"/>
        <v>0</v>
      </c>
      <c r="C52" s="8"/>
      <c r="D52" s="23">
        <f t="shared" si="2"/>
        <v>0</v>
      </c>
      <c r="E52" s="8"/>
      <c r="F52" s="8"/>
      <c r="G52" s="8"/>
      <c r="H52" s="8"/>
      <c r="I52" s="20"/>
      <c r="J52" s="8"/>
      <c r="K52" s="67"/>
    </row>
    <row r="53" spans="1:11" ht="18.5" x14ac:dyDescent="0.45">
      <c r="A53" s="82" t="s">
        <v>7</v>
      </c>
      <c r="B53">
        <f t="shared" si="1"/>
        <v>0</v>
      </c>
      <c r="C53" s="12"/>
      <c r="D53" s="23">
        <f t="shared" si="2"/>
        <v>0</v>
      </c>
      <c r="E53" s="12"/>
      <c r="F53" s="12"/>
      <c r="G53" s="8"/>
      <c r="H53" s="10" t="s">
        <v>170</v>
      </c>
      <c r="I53" s="20"/>
      <c r="J53" s="8"/>
      <c r="K53" s="67"/>
    </row>
    <row r="54" spans="1:11" ht="18.5" x14ac:dyDescent="0.45">
      <c r="A54" s="81" t="s">
        <v>217</v>
      </c>
      <c r="B54">
        <f t="shared" si="1"/>
        <v>0</v>
      </c>
      <c r="C54" s="7" t="s">
        <v>145</v>
      </c>
      <c r="D54" s="23">
        <f t="shared" si="2"/>
        <v>0</v>
      </c>
      <c r="E54" s="23">
        <f t="shared" ref="E54:E56" si="10">IF(F54="O",1,-1)</f>
        <v>1</v>
      </c>
      <c r="F54" s="7" t="str">
        <f>IF(H54="","X","O")</f>
        <v>O</v>
      </c>
      <c r="G54" s="8"/>
      <c r="H54" s="37">
        <v>0</v>
      </c>
      <c r="I54" s="20"/>
      <c r="J54" s="8"/>
      <c r="K54" s="67"/>
    </row>
    <row r="55" spans="1:11" ht="18.5" x14ac:dyDescent="0.45">
      <c r="A55" s="81" t="s">
        <v>218</v>
      </c>
      <c r="B55">
        <f t="shared" si="1"/>
        <v>0</v>
      </c>
      <c r="C55" s="7" t="s">
        <v>145</v>
      </c>
      <c r="D55" s="23">
        <f t="shared" si="2"/>
        <v>0</v>
      </c>
      <c r="E55" s="23">
        <f t="shared" si="10"/>
        <v>1</v>
      </c>
      <c r="F55" s="7" t="str">
        <f>IF(H55="","X","O")</f>
        <v>O</v>
      </c>
      <c r="G55" s="8"/>
      <c r="H55" s="37">
        <v>0</v>
      </c>
      <c r="I55" s="20"/>
      <c r="J55" s="8"/>
      <c r="K55" s="67"/>
    </row>
    <row r="56" spans="1:11" ht="18.5" x14ac:dyDescent="0.45">
      <c r="A56" s="81" t="s">
        <v>219</v>
      </c>
      <c r="B56">
        <f t="shared" si="1"/>
        <v>2</v>
      </c>
      <c r="C56" s="7" t="s">
        <v>138</v>
      </c>
      <c r="D56" s="23">
        <f t="shared" si="2"/>
        <v>0</v>
      </c>
      <c r="E56" s="23">
        <f t="shared" si="10"/>
        <v>1</v>
      </c>
      <c r="F56" s="7" t="str">
        <f>IF(H54=0,"O",IF((H56/H54)&gt;0.3,"X",IF((H56/H54)&lt;0.01,"X","O")))</f>
        <v>O</v>
      </c>
      <c r="G56" s="8"/>
      <c r="H56" s="37">
        <v>0</v>
      </c>
      <c r="I56" s="20"/>
      <c r="J56" s="8"/>
      <c r="K56" s="67"/>
    </row>
    <row r="57" spans="1:11" ht="18.5" x14ac:dyDescent="0.45">
      <c r="A57" s="81"/>
      <c r="B57">
        <f t="shared" si="1"/>
        <v>0</v>
      </c>
      <c r="C57" s="12"/>
      <c r="D57" s="23">
        <f t="shared" si="2"/>
        <v>0</v>
      </c>
      <c r="E57" s="12"/>
      <c r="F57" s="12"/>
      <c r="G57" s="8"/>
      <c r="H57" s="8"/>
      <c r="I57" s="20"/>
      <c r="J57" s="8"/>
      <c r="K57" s="67"/>
    </row>
    <row r="58" spans="1:11" ht="18.5" x14ac:dyDescent="0.45">
      <c r="A58" s="81" t="s">
        <v>220</v>
      </c>
      <c r="B58">
        <f t="shared" si="1"/>
        <v>0</v>
      </c>
      <c r="C58" s="7" t="s">
        <v>145</v>
      </c>
      <c r="D58" s="23">
        <f t="shared" si="2"/>
        <v>0</v>
      </c>
      <c r="E58" s="23">
        <f t="shared" ref="E58" si="11">IF(F58="O",1,-1)</f>
        <v>1</v>
      </c>
      <c r="F58" s="7" t="str">
        <f>IF(H58="","X","O")</f>
        <v>O</v>
      </c>
      <c r="G58" s="8"/>
      <c r="H58" s="37" t="s">
        <v>148</v>
      </c>
      <c r="I58" s="40"/>
      <c r="J58" s="74"/>
      <c r="K58" s="67"/>
    </row>
    <row r="59" spans="1:11" ht="18.5" x14ac:dyDescent="0.45">
      <c r="A59" s="81"/>
      <c r="B59">
        <f t="shared" si="1"/>
        <v>0</v>
      </c>
      <c r="C59" s="8"/>
      <c r="D59" s="23">
        <f t="shared" si="2"/>
        <v>0</v>
      </c>
      <c r="E59" s="8"/>
      <c r="F59" s="8"/>
      <c r="G59" s="8"/>
      <c r="H59" s="8"/>
      <c r="I59" s="20"/>
      <c r="J59" s="8"/>
      <c r="K59" s="67"/>
    </row>
    <row r="60" spans="1:11" ht="18.5" x14ac:dyDescent="0.45">
      <c r="A60" s="82" t="s">
        <v>16</v>
      </c>
      <c r="B60">
        <f t="shared" si="1"/>
        <v>0</v>
      </c>
      <c r="C60" s="8"/>
      <c r="D60" s="23">
        <f t="shared" si="2"/>
        <v>0</v>
      </c>
      <c r="E60" s="8"/>
      <c r="F60" s="8"/>
      <c r="G60" s="8"/>
      <c r="H60" s="8"/>
      <c r="I60" s="20"/>
      <c r="J60" s="8"/>
      <c r="K60" s="67"/>
    </row>
    <row r="61" spans="1:11" ht="18.5" x14ac:dyDescent="0.45">
      <c r="A61" s="81" t="s">
        <v>221</v>
      </c>
      <c r="B61">
        <f t="shared" si="1"/>
        <v>-2</v>
      </c>
      <c r="C61" s="7" t="s">
        <v>139</v>
      </c>
      <c r="D61" s="23">
        <f t="shared" si="2"/>
        <v>0</v>
      </c>
      <c r="E61" s="23">
        <f t="shared" ref="E61:E62" si="12">IF(F61="O",1,-1)</f>
        <v>-1</v>
      </c>
      <c r="F61" s="7" t="str">
        <f>IF(H61=" ","X","O")</f>
        <v>X</v>
      </c>
      <c r="G61" s="8"/>
      <c r="H61" s="37" t="s">
        <v>148</v>
      </c>
      <c r="I61" s="40"/>
      <c r="J61" s="74"/>
      <c r="K61" s="67"/>
    </row>
    <row r="62" spans="1:11" ht="18.5" x14ac:dyDescent="0.45">
      <c r="A62" s="81" t="s">
        <v>222</v>
      </c>
      <c r="B62">
        <f t="shared" si="1"/>
        <v>-2</v>
      </c>
      <c r="C62" s="7" t="s">
        <v>139</v>
      </c>
      <c r="D62" s="23">
        <f t="shared" si="2"/>
        <v>0</v>
      </c>
      <c r="E62" s="23">
        <f t="shared" si="12"/>
        <v>-1</v>
      </c>
      <c r="F62" s="7" t="str">
        <f>IF(H62=" ","X",IF(H62="N/A","X","O"))</f>
        <v>X</v>
      </c>
      <c r="G62" s="64" t="str">
        <f>IF(H62="&lt;10%","Is the automotive business growing or declining?",IF(H62="10%-30%","Is the automotive business growing or declining?",""))</f>
        <v/>
      </c>
      <c r="H62" s="37" t="s">
        <v>148</v>
      </c>
      <c r="I62" s="40"/>
      <c r="J62" s="74"/>
      <c r="K62" s="67"/>
    </row>
    <row r="63" spans="1:11" ht="18.5" x14ac:dyDescent="0.45">
      <c r="A63" s="81"/>
      <c r="B63">
        <f t="shared" si="1"/>
        <v>0</v>
      </c>
      <c r="C63" s="8"/>
      <c r="D63" s="23">
        <f t="shared" si="2"/>
        <v>0</v>
      </c>
      <c r="E63" s="8"/>
      <c r="F63" s="8"/>
      <c r="G63" s="8"/>
      <c r="H63" s="8"/>
      <c r="I63" s="20"/>
      <c r="J63" s="8"/>
      <c r="K63" s="67"/>
    </row>
    <row r="64" spans="1:11" ht="18.5" x14ac:dyDescent="0.45">
      <c r="A64" s="82" t="s">
        <v>12</v>
      </c>
      <c r="B64">
        <f t="shared" si="1"/>
        <v>0</v>
      </c>
      <c r="C64" s="10"/>
      <c r="D64" s="23">
        <f t="shared" si="2"/>
        <v>0</v>
      </c>
      <c r="E64" s="10"/>
      <c r="F64" s="10"/>
      <c r="G64" s="8"/>
      <c r="H64" s="8"/>
      <c r="I64" s="20"/>
      <c r="J64" s="8"/>
      <c r="K64" s="67"/>
    </row>
    <row r="65" spans="1:11" ht="18.5" x14ac:dyDescent="0.45">
      <c r="A65" s="81" t="s">
        <v>223</v>
      </c>
      <c r="B65">
        <f t="shared" si="1"/>
        <v>0</v>
      </c>
      <c r="C65" s="8"/>
      <c r="D65" s="23">
        <f t="shared" si="2"/>
        <v>0</v>
      </c>
      <c r="E65" s="8"/>
      <c r="F65" s="8"/>
      <c r="G65" s="8"/>
      <c r="H65" s="8"/>
      <c r="I65" s="20"/>
      <c r="J65" s="8"/>
      <c r="K65" s="67"/>
    </row>
    <row r="66" spans="1:11" ht="18.5" x14ac:dyDescent="0.45">
      <c r="A66" s="85" t="s">
        <v>194</v>
      </c>
      <c r="B66">
        <f t="shared" si="1"/>
        <v>-3</v>
      </c>
      <c r="C66" s="7" t="s">
        <v>140</v>
      </c>
      <c r="D66" s="23">
        <f t="shared" si="2"/>
        <v>1</v>
      </c>
      <c r="E66" s="23">
        <f t="shared" ref="E66:E69" si="13">IF(F66="O",1,-1)</f>
        <v>-1</v>
      </c>
      <c r="F66" s="7" t="str">
        <f>IF(H66="can not","X",IF(H66=" ","X","O"))</f>
        <v>X</v>
      </c>
      <c r="G66" s="10"/>
      <c r="H66" s="37" t="s">
        <v>148</v>
      </c>
      <c r="I66" s="40"/>
      <c r="J66" s="74"/>
      <c r="K66" s="67"/>
    </row>
    <row r="67" spans="1:11" ht="18.5" x14ac:dyDescent="0.45">
      <c r="A67" s="85" t="s">
        <v>195</v>
      </c>
      <c r="B67">
        <f t="shared" si="1"/>
        <v>-3</v>
      </c>
      <c r="C67" s="7" t="s">
        <v>140</v>
      </c>
      <c r="D67" s="23">
        <f t="shared" si="2"/>
        <v>1</v>
      </c>
      <c r="E67" s="23">
        <f t="shared" si="13"/>
        <v>-1</v>
      </c>
      <c r="F67" s="7" t="str">
        <f t="shared" ref="F67:F69" si="14">IF(H67="can not","X",IF(H67=" ","X","O"))</f>
        <v>X</v>
      </c>
      <c r="G67" s="10"/>
      <c r="H67" s="37" t="s">
        <v>148</v>
      </c>
      <c r="I67" s="40"/>
      <c r="J67" s="74"/>
      <c r="K67" s="67"/>
    </row>
    <row r="68" spans="1:11" ht="18.5" x14ac:dyDescent="0.45">
      <c r="A68" s="85" t="s">
        <v>196</v>
      </c>
      <c r="B68">
        <f t="shared" si="1"/>
        <v>-3</v>
      </c>
      <c r="C68" s="7" t="s">
        <v>140</v>
      </c>
      <c r="D68" s="23">
        <f t="shared" si="2"/>
        <v>1</v>
      </c>
      <c r="E68" s="23">
        <f t="shared" si="13"/>
        <v>-1</v>
      </c>
      <c r="F68" s="7" t="str">
        <f t="shared" si="14"/>
        <v>X</v>
      </c>
      <c r="G68" s="10"/>
      <c r="H68" s="37" t="s">
        <v>148</v>
      </c>
      <c r="I68" s="40"/>
      <c r="J68" s="74"/>
      <c r="K68" s="67"/>
    </row>
    <row r="69" spans="1:11" ht="18.5" x14ac:dyDescent="0.45">
      <c r="A69" s="85" t="s">
        <v>197</v>
      </c>
      <c r="B69">
        <f t="shared" si="1"/>
        <v>-3</v>
      </c>
      <c r="C69" s="7" t="s">
        <v>140</v>
      </c>
      <c r="D69" s="23">
        <f t="shared" si="2"/>
        <v>1</v>
      </c>
      <c r="E69" s="23">
        <f t="shared" si="13"/>
        <v>-1</v>
      </c>
      <c r="F69" s="7" t="str">
        <f t="shared" si="14"/>
        <v>X</v>
      </c>
      <c r="G69" s="10"/>
      <c r="H69" s="37" t="s">
        <v>148</v>
      </c>
      <c r="I69" s="40"/>
      <c r="J69" s="74"/>
      <c r="K69" s="67"/>
    </row>
    <row r="70" spans="1:11" ht="18.5" x14ac:dyDescent="0.45">
      <c r="A70" s="81"/>
      <c r="B70">
        <f t="shared" si="1"/>
        <v>0</v>
      </c>
      <c r="C70" s="8"/>
      <c r="D70" s="23">
        <f t="shared" si="2"/>
        <v>0</v>
      </c>
      <c r="E70" s="8"/>
      <c r="F70" s="8"/>
      <c r="G70" s="8"/>
      <c r="H70" s="8"/>
      <c r="I70" s="20"/>
      <c r="J70" s="8"/>
      <c r="K70" s="67"/>
    </row>
    <row r="71" spans="1:11" ht="18.5" x14ac:dyDescent="0.45">
      <c r="A71" s="81" t="s">
        <v>224</v>
      </c>
      <c r="B71">
        <f t="shared" si="1"/>
        <v>-2</v>
      </c>
      <c r="C71" s="7" t="s">
        <v>139</v>
      </c>
      <c r="D71" s="23">
        <f t="shared" si="2"/>
        <v>0</v>
      </c>
      <c r="E71" s="23">
        <f t="shared" ref="E71:E73" si="15">IF(F71="O",1,-1)</f>
        <v>-1</v>
      </c>
      <c r="F71" s="7" t="str">
        <f>IF(H71="NO","X",IF(H71="N/A","X",IF(H71=" ","X","O")))</f>
        <v>X</v>
      </c>
      <c r="G71" s="8"/>
      <c r="H71" s="37" t="s">
        <v>148</v>
      </c>
      <c r="I71" s="40"/>
      <c r="J71" s="74"/>
      <c r="K71" s="67"/>
    </row>
    <row r="72" spans="1:11" ht="18.5" x14ac:dyDescent="0.45">
      <c r="A72" s="81" t="s">
        <v>225</v>
      </c>
      <c r="B72">
        <f t="shared" si="1"/>
        <v>-2</v>
      </c>
      <c r="C72" s="7" t="s">
        <v>139</v>
      </c>
      <c r="D72" s="23">
        <f t="shared" si="2"/>
        <v>0</v>
      </c>
      <c r="E72" s="23">
        <f t="shared" si="15"/>
        <v>-1</v>
      </c>
      <c r="F72" s="7" t="str">
        <f>IF(H72=" ","X",IF(H72="N/A","X",IF(H72="YEARLY","O",IF(H72="QUARTER","O","O"))))</f>
        <v>X</v>
      </c>
      <c r="G72" s="8" t="str">
        <f>IF(H72="Daily","NOT A VALID ANSWER",IF(H72="weekly","NOT A VALID ANSWER",IF(H72="MONTHLY","NOT AN VALID ANSWER","")))</f>
        <v/>
      </c>
      <c r="H72" s="37" t="s">
        <v>148</v>
      </c>
      <c r="I72" s="40"/>
      <c r="J72" s="74"/>
      <c r="K72" s="67"/>
    </row>
    <row r="73" spans="1:11" ht="18.5" x14ac:dyDescent="0.45">
      <c r="A73" s="81" t="s">
        <v>226</v>
      </c>
      <c r="B73">
        <f t="shared" si="1"/>
        <v>-2</v>
      </c>
      <c r="C73" s="7" t="s">
        <v>139</v>
      </c>
      <c r="D73" s="23">
        <f t="shared" si="2"/>
        <v>0</v>
      </c>
      <c r="E73" s="23">
        <f t="shared" si="15"/>
        <v>-1</v>
      </c>
      <c r="F73" s="7" t="str">
        <f>IF(H73=" ","X",IF(H73="N/A","X",IF(H73="YEARLY","X",IF(H73="QUARTER","X","O"))))</f>
        <v>X</v>
      </c>
      <c r="G73" s="8"/>
      <c r="H73" s="37" t="s">
        <v>148</v>
      </c>
      <c r="I73" s="40"/>
      <c r="J73" s="74"/>
      <c r="K73" s="67"/>
    </row>
    <row r="74" spans="1:11" ht="18.5" x14ac:dyDescent="0.45">
      <c r="A74" s="5" t="s">
        <v>183</v>
      </c>
      <c r="B74">
        <f t="shared" si="1"/>
        <v>0</v>
      </c>
      <c r="C74" s="5"/>
      <c r="D74" s="23">
        <f t="shared" si="2"/>
        <v>0</v>
      </c>
      <c r="E74" s="5"/>
      <c r="F74" s="5"/>
      <c r="G74" s="5"/>
      <c r="H74" s="5"/>
      <c r="I74" s="19"/>
      <c r="J74" s="6"/>
      <c r="K74" s="67"/>
    </row>
    <row r="75" spans="1:11" ht="18.5" x14ac:dyDescent="0.45">
      <c r="A75" s="81" t="s">
        <v>17</v>
      </c>
      <c r="B75">
        <f t="shared" ref="B75:B140" si="16">IF(C75="F0",E75*0,IF(C75="F1",E75*1+1,IF(C75="F2",E75*2,IF(C75="F3",E75*3,0))))</f>
        <v>-2</v>
      </c>
      <c r="C75" s="7" t="s">
        <v>139</v>
      </c>
      <c r="D75" s="23">
        <f t="shared" ref="D75:D140" si="17">IF(C75="F3",IF(F75="X",1,0),0)</f>
        <v>0</v>
      </c>
      <c r="E75" s="23">
        <f t="shared" ref="E75:E80" si="18">IF(F75="O",1,-1)</f>
        <v>-1</v>
      </c>
      <c r="F75" s="7" t="str">
        <f t="shared" ref="F75:F80" si="19">IF(H75="NO","X",IF(H75="N/A","X",IF(H75=" ","X","O")))</f>
        <v>X</v>
      </c>
      <c r="G75" s="8"/>
      <c r="H75" s="37" t="s">
        <v>148</v>
      </c>
      <c r="I75" s="40"/>
      <c r="J75" s="74"/>
      <c r="K75" s="67"/>
    </row>
    <row r="76" spans="1:11" ht="18.5" x14ac:dyDescent="0.45">
      <c r="A76" s="81" t="s">
        <v>18</v>
      </c>
      <c r="B76">
        <f t="shared" si="16"/>
        <v>-2</v>
      </c>
      <c r="C76" s="7" t="s">
        <v>139</v>
      </c>
      <c r="D76" s="23">
        <f t="shared" si="17"/>
        <v>0</v>
      </c>
      <c r="E76" s="23">
        <f t="shared" si="18"/>
        <v>-1</v>
      </c>
      <c r="F76" s="7" t="str">
        <f t="shared" si="19"/>
        <v>X</v>
      </c>
      <c r="G76" s="8"/>
      <c r="H76" s="37" t="s">
        <v>148</v>
      </c>
      <c r="I76" s="40"/>
      <c r="J76" s="74"/>
      <c r="K76" s="67"/>
    </row>
    <row r="77" spans="1:11" ht="18.5" x14ac:dyDescent="0.45">
      <c r="A77" s="81" t="s">
        <v>161</v>
      </c>
      <c r="B77">
        <f t="shared" si="16"/>
        <v>-2</v>
      </c>
      <c r="C77" s="7" t="s">
        <v>139</v>
      </c>
      <c r="D77" s="23">
        <f t="shared" si="17"/>
        <v>0</v>
      </c>
      <c r="E77" s="23">
        <f t="shared" si="18"/>
        <v>-1</v>
      </c>
      <c r="F77" s="7" t="str">
        <f t="shared" si="19"/>
        <v>X</v>
      </c>
      <c r="G77" s="8"/>
      <c r="H77" s="37" t="s">
        <v>148</v>
      </c>
      <c r="I77" s="40"/>
      <c r="J77" s="74"/>
      <c r="K77" s="67"/>
    </row>
    <row r="78" spans="1:11" ht="18.5" x14ac:dyDescent="0.45">
      <c r="A78" s="81" t="s">
        <v>25</v>
      </c>
      <c r="B78">
        <f t="shared" si="16"/>
        <v>-2</v>
      </c>
      <c r="C78" s="7" t="s">
        <v>139</v>
      </c>
      <c r="D78" s="23">
        <f t="shared" si="17"/>
        <v>0</v>
      </c>
      <c r="E78" s="23">
        <f t="shared" si="18"/>
        <v>-1</v>
      </c>
      <c r="F78" s="7" t="str">
        <f t="shared" si="19"/>
        <v>X</v>
      </c>
      <c r="G78" s="8"/>
      <c r="H78" s="37" t="s">
        <v>148</v>
      </c>
      <c r="I78" s="40"/>
      <c r="J78" s="74"/>
      <c r="K78" s="67"/>
    </row>
    <row r="79" spans="1:11" ht="18.5" x14ac:dyDescent="0.45">
      <c r="A79" s="81" t="s">
        <v>33</v>
      </c>
      <c r="B79">
        <f t="shared" si="16"/>
        <v>-2</v>
      </c>
      <c r="C79" s="7" t="s">
        <v>139</v>
      </c>
      <c r="D79" s="23">
        <f t="shared" si="17"/>
        <v>0</v>
      </c>
      <c r="E79" s="23">
        <f t="shared" si="18"/>
        <v>-1</v>
      </c>
      <c r="F79" s="7" t="str">
        <f t="shared" si="19"/>
        <v>X</v>
      </c>
      <c r="G79" s="18"/>
      <c r="H79" s="37" t="s">
        <v>148</v>
      </c>
      <c r="I79" s="40"/>
      <c r="J79" s="74"/>
      <c r="K79" s="67"/>
    </row>
    <row r="80" spans="1:11" ht="18.5" x14ac:dyDescent="0.45">
      <c r="A80" s="81" t="s">
        <v>227</v>
      </c>
      <c r="B80">
        <f t="shared" si="16"/>
        <v>-3</v>
      </c>
      <c r="C80" s="7" t="s">
        <v>140</v>
      </c>
      <c r="D80" s="23">
        <f t="shared" si="17"/>
        <v>1</v>
      </c>
      <c r="E80" s="23">
        <f t="shared" si="18"/>
        <v>-1</v>
      </c>
      <c r="F80" s="7" t="str">
        <f t="shared" si="19"/>
        <v>X</v>
      </c>
      <c r="G80" s="32" t="str">
        <f>IF(H80="YES","Are there any limitations?","")</f>
        <v/>
      </c>
      <c r="H80" s="37" t="s">
        <v>148</v>
      </c>
      <c r="I80" s="40"/>
      <c r="J80" s="74"/>
      <c r="K80" s="67"/>
    </row>
    <row r="81" spans="1:11" ht="18.5" x14ac:dyDescent="0.45">
      <c r="A81" s="81"/>
      <c r="B81">
        <f t="shared" si="16"/>
        <v>0</v>
      </c>
      <c r="C81" s="8"/>
      <c r="D81" s="23">
        <f t="shared" si="17"/>
        <v>0</v>
      </c>
      <c r="E81" s="8"/>
      <c r="F81" s="8"/>
      <c r="G81" s="32" t="str">
        <f>IF(H80="YES","Pls. Name the insurance company","")</f>
        <v/>
      </c>
      <c r="H81" s="65"/>
      <c r="I81" s="40"/>
      <c r="J81" s="74"/>
      <c r="K81" s="67"/>
    </row>
    <row r="82" spans="1:11" ht="18.5" x14ac:dyDescent="0.45">
      <c r="A82" s="81" t="s">
        <v>228</v>
      </c>
      <c r="B82">
        <f t="shared" si="16"/>
        <v>-3</v>
      </c>
      <c r="C82" s="7" t="s">
        <v>140</v>
      </c>
      <c r="D82" s="23">
        <f t="shared" si="17"/>
        <v>1</v>
      </c>
      <c r="E82" s="23">
        <f t="shared" ref="E82" si="20">IF(F82="O",1,-1)</f>
        <v>-1</v>
      </c>
      <c r="F82" s="7" t="str">
        <f>IF(H82="NO","X",IF(H82="N/A","X",IF(H82=" ","X","O")))</f>
        <v>X</v>
      </c>
      <c r="G82" s="33" t="str">
        <f>IF(H82="YES","Pls. Describe limit of the insurance, markets or EUR/USD","")</f>
        <v/>
      </c>
      <c r="H82" s="37" t="s">
        <v>148</v>
      </c>
      <c r="I82" s="40"/>
      <c r="J82" s="74"/>
      <c r="K82" s="67"/>
    </row>
    <row r="83" spans="1:11" ht="18.5" x14ac:dyDescent="0.45">
      <c r="A83" s="81"/>
      <c r="B83">
        <f t="shared" si="16"/>
        <v>0</v>
      </c>
      <c r="C83" s="8"/>
      <c r="D83" s="23">
        <f t="shared" si="17"/>
        <v>0</v>
      </c>
      <c r="E83" s="8"/>
      <c r="F83" s="8"/>
      <c r="G83" s="32" t="str">
        <f>IF(H82="YES","Pls. Name the insurance company","")</f>
        <v/>
      </c>
      <c r="H83" s="65"/>
      <c r="I83" s="40"/>
      <c r="J83" s="74"/>
      <c r="K83" s="67"/>
    </row>
    <row r="84" spans="1:11" ht="18.5" x14ac:dyDescent="0.45">
      <c r="A84" s="5" t="s">
        <v>184</v>
      </c>
      <c r="B84">
        <f t="shared" si="16"/>
        <v>0</v>
      </c>
      <c r="C84" s="5"/>
      <c r="D84" s="23">
        <f t="shared" si="17"/>
        <v>0</v>
      </c>
      <c r="E84" s="5"/>
      <c r="F84" s="5"/>
      <c r="G84" s="5"/>
      <c r="H84" s="5"/>
      <c r="I84" s="19"/>
      <c r="J84" s="6"/>
      <c r="K84" s="67"/>
    </row>
    <row r="85" spans="1:11" ht="18.5" x14ac:dyDescent="0.45">
      <c r="A85" s="82" t="s">
        <v>19</v>
      </c>
      <c r="B85">
        <f t="shared" si="16"/>
        <v>-3</v>
      </c>
      <c r="C85" s="7" t="s">
        <v>140</v>
      </c>
      <c r="D85" s="23">
        <f t="shared" si="17"/>
        <v>1</v>
      </c>
      <c r="E85" s="23">
        <f t="shared" ref="E85" si="21">IF(F85="O",1,-1)</f>
        <v>-1</v>
      </c>
      <c r="F85" s="7" t="str">
        <f>IF(H85="NO","X",IF(H85="N/A","X",IF(H85=" ","X","O")))</f>
        <v>X</v>
      </c>
      <c r="G85" s="8"/>
      <c r="H85" s="37" t="s">
        <v>148</v>
      </c>
      <c r="I85" s="40"/>
      <c r="J85" s="74"/>
      <c r="K85" s="67"/>
    </row>
    <row r="86" spans="1:11" ht="18.5" x14ac:dyDescent="0.45">
      <c r="A86" s="81" t="s">
        <v>229</v>
      </c>
      <c r="B86">
        <f t="shared" si="16"/>
        <v>0</v>
      </c>
      <c r="C86" s="8"/>
      <c r="D86" s="23">
        <f t="shared" si="17"/>
        <v>0</v>
      </c>
      <c r="E86" s="8"/>
      <c r="F86" s="8"/>
      <c r="G86" s="10" t="s">
        <v>107</v>
      </c>
      <c r="H86" s="43"/>
      <c r="I86" s="40"/>
      <c r="J86" s="74"/>
      <c r="K86" s="67"/>
    </row>
    <row r="87" spans="1:11" ht="18.5" x14ac:dyDescent="0.45">
      <c r="A87" s="82" t="s">
        <v>20</v>
      </c>
      <c r="B87">
        <f t="shared" si="16"/>
        <v>0</v>
      </c>
      <c r="C87" s="7" t="s">
        <v>138</v>
      </c>
      <c r="D87" s="23">
        <f t="shared" si="17"/>
        <v>0</v>
      </c>
      <c r="E87" s="23">
        <f t="shared" ref="E87" si="22">IF(F87="O",1,-1)</f>
        <v>-1</v>
      </c>
      <c r="F87" s="7" t="str">
        <f>IF(H87="NO","X",IF(H87="N/A","X",IF(H87=" ","X","O")))</f>
        <v>X</v>
      </c>
      <c r="G87" s="8"/>
      <c r="H87" s="37" t="s">
        <v>148</v>
      </c>
      <c r="I87" s="40"/>
      <c r="J87" s="74"/>
      <c r="K87" s="67"/>
    </row>
    <row r="88" spans="1:11" ht="18.5" x14ac:dyDescent="0.45">
      <c r="A88" s="81" t="s">
        <v>229</v>
      </c>
      <c r="B88">
        <f t="shared" si="16"/>
        <v>0</v>
      </c>
      <c r="C88" s="8"/>
      <c r="D88" s="23">
        <f t="shared" si="17"/>
        <v>0</v>
      </c>
      <c r="E88" s="8"/>
      <c r="F88" s="8"/>
      <c r="G88" s="10" t="s">
        <v>107</v>
      </c>
      <c r="H88" s="43"/>
      <c r="I88" s="40"/>
      <c r="J88" s="74"/>
      <c r="K88" s="67"/>
    </row>
    <row r="89" spans="1:11" ht="18.5" x14ac:dyDescent="0.45">
      <c r="A89" s="82" t="s">
        <v>21</v>
      </c>
      <c r="B89">
        <f t="shared" si="16"/>
        <v>-2</v>
      </c>
      <c r="C89" s="7" t="s">
        <v>139</v>
      </c>
      <c r="D89" s="23">
        <f t="shared" si="17"/>
        <v>0</v>
      </c>
      <c r="E89" s="23">
        <f t="shared" ref="E89" si="23">IF(F89="O",1,-1)</f>
        <v>-1</v>
      </c>
      <c r="F89" s="7" t="str">
        <f>IF(H89="NO","X",IF(H89="N/A","X",IF(H89=" ","X","O")))</f>
        <v>X</v>
      </c>
      <c r="G89" s="8"/>
      <c r="H89" s="37" t="s">
        <v>148</v>
      </c>
      <c r="I89" s="40"/>
      <c r="J89" s="74"/>
      <c r="K89" s="67"/>
    </row>
    <row r="90" spans="1:11" ht="18.5" x14ac:dyDescent="0.45">
      <c r="A90" s="81" t="s">
        <v>22</v>
      </c>
      <c r="B90">
        <f t="shared" si="16"/>
        <v>0</v>
      </c>
      <c r="C90" s="8"/>
      <c r="D90" s="23">
        <f t="shared" si="17"/>
        <v>0</v>
      </c>
      <c r="E90" s="8"/>
      <c r="F90" s="8"/>
      <c r="G90" s="10" t="s">
        <v>107</v>
      </c>
      <c r="H90" s="43"/>
      <c r="I90" s="40"/>
      <c r="J90" s="74"/>
      <c r="K90" s="67"/>
    </row>
    <row r="91" spans="1:11" ht="18.5" x14ac:dyDescent="0.45">
      <c r="A91" s="81" t="s">
        <v>23</v>
      </c>
      <c r="B91">
        <f t="shared" si="16"/>
        <v>-2</v>
      </c>
      <c r="C91" s="7" t="s">
        <v>139</v>
      </c>
      <c r="D91" s="23">
        <f t="shared" si="17"/>
        <v>0</v>
      </c>
      <c r="E91" s="23">
        <f t="shared" ref="E91:E92" si="24">IF(F91="O",1,-1)</f>
        <v>-1</v>
      </c>
      <c r="F91" s="7" t="str">
        <f>IF(H91="A","O",IF(H91="ZA","O",IF(H91="B","O",IF(H91="ZB","O","X"))))</f>
        <v>X</v>
      </c>
      <c r="G91" s="8"/>
      <c r="H91" s="37" t="s">
        <v>148</v>
      </c>
      <c r="I91" s="40"/>
      <c r="J91" s="74"/>
      <c r="K91" s="67"/>
    </row>
    <row r="92" spans="1:11" ht="18.5" x14ac:dyDescent="0.45">
      <c r="A92" s="82" t="s">
        <v>130</v>
      </c>
      <c r="B92">
        <f t="shared" si="16"/>
        <v>-2</v>
      </c>
      <c r="C92" s="7" t="s">
        <v>139</v>
      </c>
      <c r="D92" s="23">
        <f t="shared" si="17"/>
        <v>0</v>
      </c>
      <c r="E92" s="23">
        <f t="shared" si="24"/>
        <v>-1</v>
      </c>
      <c r="F92" s="7" t="str">
        <f>IF(H92="NO","X",IF(H92="N/A","X",IF(H92=" ","X","O")))</f>
        <v>X</v>
      </c>
      <c r="G92" s="8"/>
      <c r="H92" s="37" t="s">
        <v>148</v>
      </c>
      <c r="I92" s="40"/>
      <c r="J92" s="74"/>
      <c r="K92" s="67"/>
    </row>
    <row r="93" spans="1:11" ht="18.5" x14ac:dyDescent="0.45">
      <c r="A93" s="81" t="s">
        <v>229</v>
      </c>
      <c r="B93">
        <f t="shared" si="16"/>
        <v>0</v>
      </c>
      <c r="C93" s="8"/>
      <c r="D93" s="23">
        <f t="shared" si="17"/>
        <v>0</v>
      </c>
      <c r="E93" s="8"/>
      <c r="F93" s="8"/>
      <c r="G93" s="10" t="s">
        <v>107</v>
      </c>
      <c r="H93" s="43"/>
      <c r="I93" s="40"/>
      <c r="J93" s="74"/>
      <c r="K93" s="67"/>
    </row>
    <row r="94" spans="1:11" ht="18.5" x14ac:dyDescent="0.45">
      <c r="A94" s="82" t="s">
        <v>199</v>
      </c>
      <c r="B94">
        <f t="shared" si="16"/>
        <v>0</v>
      </c>
      <c r="C94" s="8"/>
      <c r="D94" s="23">
        <f t="shared" si="17"/>
        <v>0</v>
      </c>
      <c r="E94" s="8"/>
      <c r="F94" s="8"/>
      <c r="G94" s="8"/>
      <c r="H94" s="37" t="s">
        <v>148</v>
      </c>
      <c r="I94" s="40"/>
      <c r="J94" s="74"/>
      <c r="K94" s="67"/>
    </row>
    <row r="95" spans="1:11" ht="18.5" x14ac:dyDescent="0.45">
      <c r="A95" s="81" t="s">
        <v>198</v>
      </c>
      <c r="B95">
        <f t="shared" si="16"/>
        <v>0</v>
      </c>
      <c r="C95" s="8"/>
      <c r="D95" s="23">
        <f t="shared" si="17"/>
        <v>0</v>
      </c>
      <c r="E95" s="8"/>
      <c r="F95" s="8"/>
      <c r="G95" s="8"/>
      <c r="H95" s="60"/>
      <c r="I95" s="40"/>
      <c r="J95" s="74"/>
      <c r="K95" s="67"/>
    </row>
    <row r="96" spans="1:11" ht="18.5" x14ac:dyDescent="0.45">
      <c r="A96" s="81" t="s">
        <v>24</v>
      </c>
      <c r="B96">
        <f t="shared" si="16"/>
        <v>0</v>
      </c>
      <c r="C96" s="8"/>
      <c r="D96" s="23">
        <f t="shared" si="17"/>
        <v>0</v>
      </c>
      <c r="E96" s="8"/>
      <c r="F96" s="8"/>
      <c r="G96" s="10" t="s">
        <v>107</v>
      </c>
      <c r="H96" s="62"/>
      <c r="I96" s="40"/>
      <c r="J96" s="74"/>
      <c r="K96" s="67"/>
    </row>
    <row r="97" spans="1:11" ht="18.5" x14ac:dyDescent="0.45">
      <c r="A97" s="81" t="s">
        <v>102</v>
      </c>
      <c r="B97">
        <f t="shared" si="16"/>
        <v>0</v>
      </c>
      <c r="C97" s="8"/>
      <c r="D97" s="23">
        <f t="shared" si="17"/>
        <v>0</v>
      </c>
      <c r="E97" s="8"/>
      <c r="F97" s="8"/>
      <c r="G97" s="8"/>
      <c r="H97" s="61" t="s">
        <v>106</v>
      </c>
      <c r="I97" s="40"/>
      <c r="J97" s="74"/>
      <c r="K97" s="67"/>
    </row>
    <row r="98" spans="1:11" ht="18.5" x14ac:dyDescent="0.45">
      <c r="A98" s="81"/>
      <c r="B98">
        <f t="shared" si="16"/>
        <v>0</v>
      </c>
      <c r="C98" s="8"/>
      <c r="D98" s="23">
        <f t="shared" si="17"/>
        <v>0</v>
      </c>
      <c r="E98" s="8"/>
      <c r="F98" s="8"/>
      <c r="G98" s="11" t="s">
        <v>103</v>
      </c>
      <c r="H98" s="37"/>
      <c r="I98" s="40"/>
      <c r="J98" s="74"/>
      <c r="K98" s="67"/>
    </row>
    <row r="99" spans="1:11" ht="18.5" x14ac:dyDescent="0.45">
      <c r="A99" s="81"/>
      <c r="B99">
        <f t="shared" si="16"/>
        <v>0</v>
      </c>
      <c r="C99" s="8"/>
      <c r="D99" s="23">
        <f t="shared" si="17"/>
        <v>0</v>
      </c>
      <c r="E99" s="8"/>
      <c r="F99" s="8"/>
      <c r="G99" s="11" t="s">
        <v>104</v>
      </c>
      <c r="H99" s="37"/>
      <c r="I99" s="40"/>
      <c r="J99" s="74"/>
      <c r="K99" s="67"/>
    </row>
    <row r="100" spans="1:11" ht="18.5" x14ac:dyDescent="0.45">
      <c r="A100" s="81"/>
      <c r="B100">
        <f t="shared" si="16"/>
        <v>0</v>
      </c>
      <c r="C100" s="8"/>
      <c r="D100" s="23">
        <f t="shared" si="17"/>
        <v>0</v>
      </c>
      <c r="E100" s="8"/>
      <c r="F100" s="8"/>
      <c r="G100" s="11" t="s">
        <v>105</v>
      </c>
      <c r="H100" s="37"/>
      <c r="I100" s="40"/>
      <c r="J100" s="74"/>
      <c r="K100" s="67"/>
    </row>
    <row r="101" spans="1:11" ht="18.5" x14ac:dyDescent="0.45">
      <c r="A101" s="5" t="s">
        <v>185</v>
      </c>
      <c r="B101">
        <f t="shared" si="16"/>
        <v>0</v>
      </c>
      <c r="C101" s="5"/>
      <c r="D101" s="23">
        <f t="shared" si="17"/>
        <v>0</v>
      </c>
      <c r="E101" s="5"/>
      <c r="F101" s="5"/>
      <c r="G101" s="5"/>
      <c r="H101" s="5"/>
      <c r="I101" s="19"/>
      <c r="J101" s="6"/>
      <c r="K101" s="67"/>
    </row>
    <row r="102" spans="1:11" ht="18.5" x14ac:dyDescent="0.45">
      <c r="A102" s="81" t="s">
        <v>26</v>
      </c>
      <c r="B102">
        <f t="shared" si="16"/>
        <v>-2</v>
      </c>
      <c r="C102" s="7" t="s">
        <v>139</v>
      </c>
      <c r="D102" s="23">
        <f t="shared" si="17"/>
        <v>0</v>
      </c>
      <c r="E102" s="23">
        <f t="shared" ref="E102:E110" si="25">IF(F102="O",1,-1)</f>
        <v>-1</v>
      </c>
      <c r="F102" s="7" t="str">
        <f>IF(H102="NO","X",IF(H102="N/A","X",IF(H102=" ","X","O")))</f>
        <v>X</v>
      </c>
      <c r="G102" s="8"/>
      <c r="H102" s="37" t="s">
        <v>148</v>
      </c>
      <c r="I102" s="40"/>
      <c r="J102" s="74"/>
      <c r="K102" s="67"/>
    </row>
    <row r="103" spans="1:11" ht="18.5" x14ac:dyDescent="0.45">
      <c r="A103" s="81" t="s">
        <v>230</v>
      </c>
      <c r="B103">
        <f t="shared" si="16"/>
        <v>-2</v>
      </c>
      <c r="C103" s="7" t="s">
        <v>139</v>
      </c>
      <c r="D103" s="23">
        <f t="shared" si="17"/>
        <v>0</v>
      </c>
      <c r="E103" s="23">
        <f t="shared" si="25"/>
        <v>-1</v>
      </c>
      <c r="F103" s="7" t="str">
        <f>IF(H103="NO","X",IF(H103="N/A","X",IF(H103=" ","X","O")))</f>
        <v>X</v>
      </c>
      <c r="G103" s="8"/>
      <c r="H103" s="37" t="s">
        <v>148</v>
      </c>
      <c r="I103" s="40"/>
      <c r="J103" s="74"/>
      <c r="K103" s="67"/>
    </row>
    <row r="104" spans="1:11" ht="18.5" x14ac:dyDescent="0.45">
      <c r="A104" s="81" t="s">
        <v>27</v>
      </c>
      <c r="B104">
        <f t="shared" si="16"/>
        <v>-2</v>
      </c>
      <c r="C104" s="7" t="s">
        <v>139</v>
      </c>
      <c r="D104" s="23">
        <f t="shared" si="17"/>
        <v>0</v>
      </c>
      <c r="E104" s="23">
        <f t="shared" si="25"/>
        <v>-1</v>
      </c>
      <c r="F104" s="7" t="str">
        <f>IF(H104&gt;50,"X",IF(H104=K1,"X","O"))</f>
        <v>X</v>
      </c>
      <c r="G104" s="8"/>
      <c r="H104" s="37"/>
      <c r="I104" s="40"/>
      <c r="J104" s="74"/>
      <c r="K104" s="67"/>
    </row>
    <row r="105" spans="1:11" ht="18.5" x14ac:dyDescent="0.45">
      <c r="A105" s="81" t="s">
        <v>28</v>
      </c>
      <c r="B105">
        <f t="shared" si="16"/>
        <v>-2</v>
      </c>
      <c r="C105" s="7" t="s">
        <v>139</v>
      </c>
      <c r="D105" s="23">
        <f t="shared" si="17"/>
        <v>0</v>
      </c>
      <c r="E105" s="23">
        <f t="shared" si="25"/>
        <v>-1</v>
      </c>
      <c r="F105" s="7" t="str">
        <f t="shared" ref="F105:F110" si="26">IF(H105="NO","X",IF(H105="N/A","X",IF(H105=" ","X","O")))</f>
        <v>X</v>
      </c>
      <c r="G105" s="8"/>
      <c r="H105" s="37" t="s">
        <v>148</v>
      </c>
      <c r="I105" s="40"/>
      <c r="J105" s="74"/>
      <c r="K105" s="67"/>
    </row>
    <row r="106" spans="1:11" ht="18.5" x14ac:dyDescent="0.45">
      <c r="A106" s="81" t="s">
        <v>231</v>
      </c>
      <c r="B106">
        <f t="shared" si="16"/>
        <v>-2</v>
      </c>
      <c r="C106" s="7" t="s">
        <v>139</v>
      </c>
      <c r="D106" s="23">
        <f t="shared" si="17"/>
        <v>0</v>
      </c>
      <c r="E106" s="23">
        <f t="shared" si="25"/>
        <v>-1</v>
      </c>
      <c r="F106" s="7" t="str">
        <f t="shared" si="26"/>
        <v>X</v>
      </c>
      <c r="G106" s="8"/>
      <c r="H106" s="37" t="s">
        <v>148</v>
      </c>
      <c r="I106" s="40"/>
      <c r="J106" s="74"/>
      <c r="K106" s="67"/>
    </row>
    <row r="107" spans="1:11" ht="18.5" x14ac:dyDescent="0.45">
      <c r="A107" s="81" t="s">
        <v>29</v>
      </c>
      <c r="B107">
        <f t="shared" si="16"/>
        <v>-2</v>
      </c>
      <c r="C107" s="7" t="s">
        <v>139</v>
      </c>
      <c r="D107" s="23">
        <f t="shared" si="17"/>
        <v>0</v>
      </c>
      <c r="E107" s="23">
        <f t="shared" si="25"/>
        <v>-1</v>
      </c>
      <c r="F107" s="7" t="str">
        <f t="shared" si="26"/>
        <v>X</v>
      </c>
      <c r="G107" s="8"/>
      <c r="H107" s="37" t="s">
        <v>148</v>
      </c>
      <c r="I107" s="40"/>
      <c r="J107" s="74"/>
      <c r="K107" s="67"/>
    </row>
    <row r="108" spans="1:11" ht="18.5" x14ac:dyDescent="0.45">
      <c r="A108" s="81" t="s">
        <v>30</v>
      </c>
      <c r="B108">
        <f t="shared" si="16"/>
        <v>-2</v>
      </c>
      <c r="C108" s="7" t="s">
        <v>139</v>
      </c>
      <c r="D108" s="23">
        <f t="shared" si="17"/>
        <v>0</v>
      </c>
      <c r="E108" s="23">
        <f t="shared" si="25"/>
        <v>-1</v>
      </c>
      <c r="F108" s="7" t="str">
        <f t="shared" si="26"/>
        <v>X</v>
      </c>
      <c r="G108" s="8"/>
      <c r="H108" s="37" t="s">
        <v>148</v>
      </c>
      <c r="I108" s="40"/>
      <c r="J108" s="74"/>
      <c r="K108" s="67"/>
    </row>
    <row r="109" spans="1:11" ht="18.5" x14ac:dyDescent="0.45">
      <c r="A109" s="81" t="s">
        <v>31</v>
      </c>
      <c r="B109">
        <f t="shared" si="16"/>
        <v>-2</v>
      </c>
      <c r="C109" s="7" t="s">
        <v>139</v>
      </c>
      <c r="D109" s="23">
        <f t="shared" si="17"/>
        <v>0</v>
      </c>
      <c r="E109" s="23">
        <f t="shared" si="25"/>
        <v>-1</v>
      </c>
      <c r="F109" s="7" t="str">
        <f t="shared" si="26"/>
        <v>X</v>
      </c>
      <c r="G109" s="8"/>
      <c r="H109" s="37" t="s">
        <v>148</v>
      </c>
      <c r="I109" s="40"/>
      <c r="J109" s="74"/>
      <c r="K109" s="67"/>
    </row>
    <row r="110" spans="1:11" ht="18.5" x14ac:dyDescent="0.45">
      <c r="A110" s="81" t="s">
        <v>232</v>
      </c>
      <c r="B110">
        <f t="shared" si="16"/>
        <v>-2</v>
      </c>
      <c r="C110" s="7" t="s">
        <v>139</v>
      </c>
      <c r="D110" s="23">
        <f t="shared" si="17"/>
        <v>0</v>
      </c>
      <c r="E110" s="23">
        <f t="shared" si="25"/>
        <v>-1</v>
      </c>
      <c r="F110" s="7" t="str">
        <f t="shared" si="26"/>
        <v>X</v>
      </c>
      <c r="G110" s="8"/>
      <c r="H110" s="37" t="s">
        <v>148</v>
      </c>
      <c r="I110" s="40"/>
      <c r="J110" s="74"/>
      <c r="K110" s="67"/>
    </row>
    <row r="111" spans="1:11" s="71" customFormat="1" ht="18.5" x14ac:dyDescent="0.45">
      <c r="A111" s="14" t="s">
        <v>186</v>
      </c>
      <c r="B111">
        <f t="shared" si="16"/>
        <v>0</v>
      </c>
      <c r="C111" s="13"/>
      <c r="D111" s="23">
        <f t="shared" si="17"/>
        <v>0</v>
      </c>
      <c r="E111" s="13"/>
      <c r="F111" s="13"/>
      <c r="G111" s="13"/>
      <c r="H111" s="45"/>
      <c r="I111" s="46"/>
      <c r="J111" s="69"/>
      <c r="K111" s="67"/>
    </row>
    <row r="112" spans="1:11" s="71" customFormat="1" ht="18.5" x14ac:dyDescent="0.45">
      <c r="A112" s="86" t="s">
        <v>39</v>
      </c>
      <c r="B112">
        <f t="shared" si="16"/>
        <v>-2</v>
      </c>
      <c r="C112" s="7" t="s">
        <v>139</v>
      </c>
      <c r="D112" s="23">
        <f t="shared" si="17"/>
        <v>0</v>
      </c>
      <c r="E112" s="23">
        <f t="shared" ref="E112" si="27">IF(F112="O",1,-1)</f>
        <v>-1</v>
      </c>
      <c r="F112" s="7" t="str">
        <f>IF(H112="NO","X",IF(H112="N/A","X",IF(H112=" ","X","O")))</f>
        <v>X</v>
      </c>
      <c r="G112" s="44"/>
      <c r="H112" s="37" t="s">
        <v>148</v>
      </c>
      <c r="I112" s="47"/>
      <c r="J112" s="75"/>
      <c r="K112" s="67"/>
    </row>
    <row r="113" spans="1:11" s="71" customFormat="1" ht="18.5" x14ac:dyDescent="0.45">
      <c r="A113" s="87" t="s">
        <v>40</v>
      </c>
      <c r="B113">
        <f t="shared" si="16"/>
        <v>0</v>
      </c>
      <c r="C113" s="15"/>
      <c r="D113" s="23">
        <f t="shared" si="17"/>
        <v>0</v>
      </c>
      <c r="E113" s="15"/>
      <c r="F113" s="15"/>
      <c r="G113" s="15"/>
      <c r="H113" s="49"/>
      <c r="I113" s="47"/>
      <c r="J113" s="75"/>
      <c r="K113" s="67"/>
    </row>
    <row r="114" spans="1:11" s="71" customFormat="1" ht="18.5" x14ac:dyDescent="0.45">
      <c r="A114" s="86" t="s">
        <v>200</v>
      </c>
      <c r="B114">
        <f t="shared" si="16"/>
        <v>-2</v>
      </c>
      <c r="C114" s="7" t="s">
        <v>139</v>
      </c>
      <c r="D114" s="23">
        <f t="shared" si="17"/>
        <v>0</v>
      </c>
      <c r="E114" s="23">
        <f t="shared" ref="E114:E123" si="28">IF(F114="O",1,-1)</f>
        <v>-1</v>
      </c>
      <c r="F114" s="7" t="str">
        <f>IF(H114="NO","X",IF(H114="N/A","X",IF(H114=" ","X","O")))</f>
        <v>X</v>
      </c>
      <c r="G114" s="44"/>
      <c r="H114" s="37" t="s">
        <v>148</v>
      </c>
      <c r="I114" s="47"/>
      <c r="J114" s="75"/>
      <c r="K114" s="67"/>
    </row>
    <row r="115" spans="1:11" s="71" customFormat="1" ht="18.5" x14ac:dyDescent="0.45">
      <c r="A115" s="86" t="s">
        <v>205</v>
      </c>
      <c r="B115">
        <f t="shared" si="16"/>
        <v>-2</v>
      </c>
      <c r="C115" s="7" t="s">
        <v>139</v>
      </c>
      <c r="D115" s="23">
        <f t="shared" si="17"/>
        <v>0</v>
      </c>
      <c r="E115" s="23">
        <f t="shared" si="28"/>
        <v>-1</v>
      </c>
      <c r="F115" s="7" t="str">
        <f>IF(H115="NO","X",IF(H115="N/A","X",IF(H115=" ","X",IF(H115="&lt;93%","X",IF(H115="93-95%","X","O")))))</f>
        <v>X</v>
      </c>
      <c r="G115" s="44"/>
      <c r="H115" s="37" t="s">
        <v>148</v>
      </c>
      <c r="I115" s="47"/>
      <c r="J115" s="75"/>
      <c r="K115" s="67"/>
    </row>
    <row r="116" spans="1:11" s="71" customFormat="1" ht="18.5" x14ac:dyDescent="0.45">
      <c r="A116" s="87" t="s">
        <v>108</v>
      </c>
      <c r="B116">
        <f t="shared" si="16"/>
        <v>-3</v>
      </c>
      <c r="C116" s="7" t="s">
        <v>140</v>
      </c>
      <c r="D116" s="23">
        <f t="shared" si="17"/>
        <v>1</v>
      </c>
      <c r="E116" s="23">
        <f t="shared" si="28"/>
        <v>-1</v>
      </c>
      <c r="F116" s="7" t="str">
        <f>IF(H116="NO","X",IF(H116="N/A","X",IF(H116=" ","X","O")))</f>
        <v>X</v>
      </c>
      <c r="G116" s="48"/>
      <c r="H116" s="37" t="s">
        <v>148</v>
      </c>
      <c r="I116" s="47"/>
      <c r="J116" s="75"/>
      <c r="K116" s="67"/>
    </row>
    <row r="117" spans="1:11" s="71" customFormat="1" ht="18.5" x14ac:dyDescent="0.45">
      <c r="A117" s="87" t="s">
        <v>168</v>
      </c>
      <c r="B117">
        <f t="shared" si="16"/>
        <v>0</v>
      </c>
      <c r="C117" s="7" t="s">
        <v>145</v>
      </c>
      <c r="D117" s="23">
        <f t="shared" si="17"/>
        <v>0</v>
      </c>
      <c r="E117" s="23">
        <f t="shared" si="28"/>
        <v>-1</v>
      </c>
      <c r="F117" s="7" t="str">
        <f>IF(H117="none of above","X",IF(H117=" ","X","O"))</f>
        <v>X</v>
      </c>
      <c r="G117" s="48"/>
      <c r="H117" s="37" t="s">
        <v>148</v>
      </c>
      <c r="I117" s="47"/>
      <c r="J117" s="75"/>
      <c r="K117" s="67"/>
    </row>
    <row r="118" spans="1:11" s="71" customFormat="1" ht="18.5" x14ac:dyDescent="0.45">
      <c r="A118" s="14" t="s">
        <v>187</v>
      </c>
      <c r="B118">
        <f t="shared" si="16"/>
        <v>0</v>
      </c>
      <c r="C118" s="14"/>
      <c r="D118" s="23">
        <f t="shared" si="17"/>
        <v>0</v>
      </c>
      <c r="E118" s="14"/>
      <c r="F118" s="14"/>
      <c r="G118" s="14"/>
      <c r="H118" s="50" t="s">
        <v>80</v>
      </c>
      <c r="I118" s="54"/>
      <c r="J118" s="70"/>
      <c r="K118" s="67"/>
    </row>
    <row r="119" spans="1:11" s="71" customFormat="1" ht="18.5" x14ac:dyDescent="0.45">
      <c r="A119" s="87" t="s">
        <v>233</v>
      </c>
      <c r="B119">
        <f t="shared" si="16"/>
        <v>0</v>
      </c>
      <c r="C119" s="7" t="s">
        <v>145</v>
      </c>
      <c r="D119" s="23">
        <f t="shared" si="17"/>
        <v>0</v>
      </c>
      <c r="E119" s="23">
        <f t="shared" si="28"/>
        <v>-1</v>
      </c>
      <c r="F119" s="7" t="str">
        <f>IF(H119&gt;1,"O","X")</f>
        <v>X</v>
      </c>
      <c r="G119" s="11" t="s">
        <v>46</v>
      </c>
      <c r="H119" s="51"/>
      <c r="I119" s="56"/>
      <c r="J119" s="75"/>
      <c r="K119" s="67"/>
    </row>
    <row r="120" spans="1:11" s="71" customFormat="1" ht="18.5" x14ac:dyDescent="0.45">
      <c r="A120" s="87" t="s">
        <v>234</v>
      </c>
      <c r="B120">
        <f t="shared" si="16"/>
        <v>0</v>
      </c>
      <c r="C120" s="7" t="s">
        <v>145</v>
      </c>
      <c r="D120" s="23">
        <f t="shared" si="17"/>
        <v>0</v>
      </c>
      <c r="E120" s="23">
        <f t="shared" si="28"/>
        <v>-1</v>
      </c>
      <c r="F120" s="7" t="str">
        <f>IF(H120&gt;1,"O","X")</f>
        <v>X</v>
      </c>
      <c r="G120" s="11" t="s">
        <v>46</v>
      </c>
      <c r="H120" s="51"/>
      <c r="I120" s="56"/>
      <c r="J120" s="75"/>
      <c r="K120" s="67"/>
    </row>
    <row r="121" spans="1:11" s="71" customFormat="1" ht="18.5" x14ac:dyDescent="0.45">
      <c r="A121" s="87" t="s">
        <v>235</v>
      </c>
      <c r="B121">
        <f t="shared" si="16"/>
        <v>0</v>
      </c>
      <c r="C121" s="7" t="s">
        <v>145</v>
      </c>
      <c r="D121" s="23">
        <f t="shared" si="17"/>
        <v>0</v>
      </c>
      <c r="E121" s="23">
        <f t="shared" si="28"/>
        <v>-1</v>
      </c>
      <c r="F121" s="7" t="str">
        <f>IF(H121&gt;1,"O","X")</f>
        <v>X</v>
      </c>
      <c r="G121" s="11" t="s">
        <v>46</v>
      </c>
      <c r="H121" s="51"/>
      <c r="I121" s="56"/>
      <c r="J121" s="75"/>
      <c r="K121" s="67"/>
    </row>
    <row r="122" spans="1:11" s="71" customFormat="1" ht="18.5" x14ac:dyDescent="0.45">
      <c r="A122" s="87" t="s">
        <v>244</v>
      </c>
      <c r="B122" t="e">
        <f t="shared" si="16"/>
        <v>#DIV/0!</v>
      </c>
      <c r="C122" s="7" t="s">
        <v>140</v>
      </c>
      <c r="D122" s="23" t="e">
        <f t="shared" si="17"/>
        <v>#DIV/0!</v>
      </c>
      <c r="E122" s="23" t="e">
        <f t="shared" si="28"/>
        <v>#DIV/0!</v>
      </c>
      <c r="F122" s="7" t="e">
        <f>IF(H122&gt;0.19,"O","X")</f>
        <v>#DIV/0!</v>
      </c>
      <c r="G122" s="34" t="s">
        <v>81</v>
      </c>
      <c r="H122" s="52" t="e">
        <f>(H119+78%*H120)/(H47/2)</f>
        <v>#DIV/0!</v>
      </c>
      <c r="I122" s="56"/>
      <c r="J122" s="75"/>
      <c r="K122" s="67"/>
    </row>
    <row r="123" spans="1:11" s="71" customFormat="1" ht="18.5" x14ac:dyDescent="0.45">
      <c r="A123" s="87" t="s">
        <v>236</v>
      </c>
      <c r="B123" t="e">
        <f t="shared" si="16"/>
        <v>#DIV/0!</v>
      </c>
      <c r="C123" s="7" t="s">
        <v>140</v>
      </c>
      <c r="D123" s="23" t="e">
        <f t="shared" si="17"/>
        <v>#DIV/0!</v>
      </c>
      <c r="E123" s="23" t="e">
        <f t="shared" si="28"/>
        <v>#DIV/0!</v>
      </c>
      <c r="F123" s="7" t="e">
        <f>IF(H123&gt;0.19,"O","X")</f>
        <v>#DIV/0!</v>
      </c>
      <c r="G123" s="34" t="s">
        <v>81</v>
      </c>
      <c r="H123" s="53" t="e">
        <f>(H119+(78%*H120))/H121</f>
        <v>#DIV/0!</v>
      </c>
      <c r="I123" s="56"/>
      <c r="J123" s="75"/>
      <c r="K123" s="67"/>
    </row>
    <row r="124" spans="1:11" ht="18.5" x14ac:dyDescent="0.45">
      <c r="A124" s="14" t="s">
        <v>188</v>
      </c>
      <c r="B124">
        <f t="shared" si="16"/>
        <v>0</v>
      </c>
      <c r="C124" s="14"/>
      <c r="D124" s="23">
        <f t="shared" si="17"/>
        <v>0</v>
      </c>
      <c r="E124" s="14"/>
      <c r="F124" s="14"/>
      <c r="G124" s="14"/>
      <c r="H124" s="57"/>
      <c r="I124" s="54"/>
      <c r="J124" s="55"/>
      <c r="K124" s="67"/>
    </row>
    <row r="125" spans="1:11" ht="18.5" x14ac:dyDescent="0.45">
      <c r="A125" s="81" t="s">
        <v>32</v>
      </c>
      <c r="B125">
        <f t="shared" si="16"/>
        <v>0</v>
      </c>
      <c r="C125" s="7" t="s">
        <v>145</v>
      </c>
      <c r="D125" s="23">
        <f t="shared" si="17"/>
        <v>0</v>
      </c>
      <c r="E125" s="23">
        <f t="shared" ref="E125:E126" si="29">IF(F125="O",1,-1)</f>
        <v>-1</v>
      </c>
      <c r="F125" s="7" t="str">
        <f>IF(H125="NO","O",IF(H125="N/A","X",IF(H125=" ","X","O")))</f>
        <v>X</v>
      </c>
      <c r="G125" s="8" t="str">
        <f>IF(H125="YES","Pls. Specify","")</f>
        <v/>
      </c>
      <c r="H125" s="37" t="s">
        <v>148</v>
      </c>
      <c r="I125" s="40"/>
      <c r="J125" s="74"/>
      <c r="K125" s="67"/>
    </row>
    <row r="126" spans="1:11" ht="18.5" x14ac:dyDescent="0.45">
      <c r="A126" s="81" t="s">
        <v>237</v>
      </c>
      <c r="B126">
        <f t="shared" si="16"/>
        <v>-2</v>
      </c>
      <c r="C126" s="7" t="s">
        <v>139</v>
      </c>
      <c r="D126" s="23">
        <f t="shared" si="17"/>
        <v>0</v>
      </c>
      <c r="E126" s="23">
        <f t="shared" si="29"/>
        <v>-1</v>
      </c>
      <c r="F126" s="7" t="str">
        <f>IF(H126="NO","X",IF(H126="N/A","X",IF(H126=" ","X","O")))</f>
        <v>X</v>
      </c>
      <c r="G126" s="8"/>
      <c r="H126" s="37" t="s">
        <v>148</v>
      </c>
      <c r="I126" s="40"/>
      <c r="J126" s="74"/>
      <c r="K126" s="67"/>
    </row>
    <row r="127" spans="1:11" ht="18.5" x14ac:dyDescent="0.45">
      <c r="A127" s="14" t="s">
        <v>189</v>
      </c>
      <c r="B127">
        <f t="shared" si="16"/>
        <v>0</v>
      </c>
      <c r="C127" s="9"/>
      <c r="D127" s="23">
        <f t="shared" si="17"/>
        <v>0</v>
      </c>
      <c r="E127" s="9"/>
      <c r="F127" s="9"/>
      <c r="G127" s="9"/>
      <c r="H127" s="9"/>
      <c r="I127" s="22"/>
      <c r="J127" s="4"/>
      <c r="K127" s="67"/>
    </row>
    <row r="128" spans="1:11" ht="18.5" x14ac:dyDescent="0.45">
      <c r="A128" s="81" t="s">
        <v>35</v>
      </c>
      <c r="B128">
        <f t="shared" si="16"/>
        <v>0</v>
      </c>
      <c r="C128" s="7" t="s">
        <v>145</v>
      </c>
      <c r="D128" s="23">
        <f t="shared" si="17"/>
        <v>0</v>
      </c>
      <c r="E128" s="23">
        <f t="shared" ref="E128:E131" si="30">IF(F128="O",1,-1)</f>
        <v>-1</v>
      </c>
      <c r="F128" s="7" t="str">
        <f>IF(H128="NO","O",IF(H128="N/A","O",IF(H128=" ","X","O")))</f>
        <v>X</v>
      </c>
      <c r="G128" s="8"/>
      <c r="H128" s="37" t="s">
        <v>148</v>
      </c>
      <c r="I128" s="40"/>
      <c r="J128" s="74"/>
      <c r="K128" s="67"/>
    </row>
    <row r="129" spans="1:11" ht="18.5" x14ac:dyDescent="0.45">
      <c r="A129" s="81" t="s">
        <v>36</v>
      </c>
      <c r="B129">
        <f t="shared" si="16"/>
        <v>0</v>
      </c>
      <c r="C129" s="7" t="s">
        <v>145</v>
      </c>
      <c r="D129" s="23">
        <f t="shared" si="17"/>
        <v>0</v>
      </c>
      <c r="E129" s="23">
        <f t="shared" si="30"/>
        <v>-1</v>
      </c>
      <c r="F129" s="7" t="str">
        <f>IF($H$128="YES",IF(H129=0,"X","O"),IF($H$128="NO","O",IF($H$128="N/A","O","X")))</f>
        <v>X</v>
      </c>
      <c r="G129" s="10">
        <f ca="1">YEAR(TODAY())-3</f>
        <v>2015</v>
      </c>
      <c r="H129" s="41"/>
      <c r="I129" s="40"/>
      <c r="J129" s="74"/>
      <c r="K129" s="67"/>
    </row>
    <row r="130" spans="1:11" ht="18.5" x14ac:dyDescent="0.45">
      <c r="A130" s="81"/>
      <c r="B130">
        <f t="shared" si="16"/>
        <v>0</v>
      </c>
      <c r="C130" s="7" t="s">
        <v>145</v>
      </c>
      <c r="D130" s="23">
        <f t="shared" si="17"/>
        <v>0</v>
      </c>
      <c r="E130" s="23">
        <f t="shared" si="30"/>
        <v>-1</v>
      </c>
      <c r="F130" s="7" t="str">
        <f>IF($H$128="YES",IF(H130=0,"X","O"),IF($H$128="NO","O",IF($H$128="N/A","O","X")))</f>
        <v>X</v>
      </c>
      <c r="G130" s="10">
        <f ca="1">YEAR(TODAY())-2</f>
        <v>2016</v>
      </c>
      <c r="H130" s="41"/>
      <c r="I130" s="40"/>
      <c r="J130" s="74"/>
      <c r="K130" s="67"/>
    </row>
    <row r="131" spans="1:11" ht="18.5" x14ac:dyDescent="0.45">
      <c r="A131" s="81"/>
      <c r="B131">
        <f t="shared" si="16"/>
        <v>0</v>
      </c>
      <c r="C131" s="7" t="s">
        <v>145</v>
      </c>
      <c r="D131" s="23">
        <f t="shared" si="17"/>
        <v>0</v>
      </c>
      <c r="E131" s="23">
        <f t="shared" si="30"/>
        <v>-1</v>
      </c>
      <c r="F131" s="7" t="str">
        <f>IF($H$128="YES",IF(H131=0,"X","O"),IF($H$128="NO","O",IF($H$128="N/A","O","X")))</f>
        <v>X</v>
      </c>
      <c r="G131" s="10">
        <f ca="1">YEAR(TODAY())-1</f>
        <v>2017</v>
      </c>
      <c r="H131" s="41"/>
      <c r="I131" s="40"/>
      <c r="J131" s="74"/>
      <c r="K131" s="67"/>
    </row>
    <row r="132" spans="1:11" ht="18.5" x14ac:dyDescent="0.45">
      <c r="A132" s="14" t="s">
        <v>190</v>
      </c>
      <c r="B132">
        <f t="shared" si="16"/>
        <v>0</v>
      </c>
      <c r="C132" s="9"/>
      <c r="D132" s="23">
        <f t="shared" si="17"/>
        <v>0</v>
      </c>
      <c r="E132" s="9"/>
      <c r="F132" s="9"/>
      <c r="G132" s="9"/>
      <c r="H132" s="9"/>
      <c r="I132" s="22"/>
      <c r="J132" s="4"/>
      <c r="K132" s="67"/>
    </row>
    <row r="133" spans="1:11" ht="18.5" x14ac:dyDescent="0.45">
      <c r="A133" s="88" t="s">
        <v>120</v>
      </c>
      <c r="B133">
        <f t="shared" si="16"/>
        <v>0</v>
      </c>
      <c r="C133" s="7" t="s">
        <v>145</v>
      </c>
      <c r="D133" s="23">
        <f t="shared" si="17"/>
        <v>0</v>
      </c>
      <c r="E133" s="23">
        <f t="shared" ref="E133:E139" si="31">IF(F133="O",1,-1)</f>
        <v>-1</v>
      </c>
      <c r="F133" s="7" t="str">
        <f>IF(H133="OLD","X",IF(H133=" ","X","O"))</f>
        <v>X</v>
      </c>
      <c r="G133" s="8"/>
      <c r="H133" s="37" t="s">
        <v>148</v>
      </c>
      <c r="I133" s="58"/>
      <c r="J133" s="74"/>
      <c r="K133" s="67"/>
    </row>
    <row r="134" spans="1:11" ht="18.5" x14ac:dyDescent="0.45">
      <c r="A134" s="88" t="s">
        <v>169</v>
      </c>
      <c r="B134">
        <f t="shared" si="16"/>
        <v>-3</v>
      </c>
      <c r="C134" s="7" t="s">
        <v>140</v>
      </c>
      <c r="D134" s="23">
        <f t="shared" si="17"/>
        <v>1</v>
      </c>
      <c r="E134" s="23">
        <f t="shared" si="31"/>
        <v>-1</v>
      </c>
      <c r="F134" s="7" t="str">
        <f>IF(H134="&lt;10%","X",IF(H134=" ","X","O"))</f>
        <v>X</v>
      </c>
      <c r="G134" s="8"/>
      <c r="H134" s="37" t="s">
        <v>148</v>
      </c>
      <c r="I134" s="58"/>
      <c r="J134" s="74"/>
      <c r="K134" s="67"/>
    </row>
    <row r="135" spans="1:11" ht="18.5" x14ac:dyDescent="0.45">
      <c r="A135" s="88" t="s">
        <v>121</v>
      </c>
      <c r="B135">
        <f t="shared" si="16"/>
        <v>0</v>
      </c>
      <c r="C135" s="7" t="s">
        <v>145</v>
      </c>
      <c r="D135" s="23">
        <f t="shared" si="17"/>
        <v>0</v>
      </c>
      <c r="E135" s="23">
        <f t="shared" si="31"/>
        <v>-1</v>
      </c>
      <c r="F135" s="7" t="str">
        <f>IF(H135="OLD","X",IF(H135=" ","X","O"))</f>
        <v>X</v>
      </c>
      <c r="G135" s="8"/>
      <c r="H135" s="37" t="s">
        <v>148</v>
      </c>
      <c r="I135" s="58"/>
      <c r="J135" s="74"/>
      <c r="K135" s="67"/>
    </row>
    <row r="136" spans="1:11" ht="18.5" x14ac:dyDescent="0.45">
      <c r="A136" s="88" t="s">
        <v>113</v>
      </c>
      <c r="B136">
        <f t="shared" si="16"/>
        <v>-2</v>
      </c>
      <c r="C136" s="7" t="s">
        <v>139</v>
      </c>
      <c r="D136" s="23">
        <f t="shared" si="17"/>
        <v>0</v>
      </c>
      <c r="E136" s="23">
        <f t="shared" si="31"/>
        <v>-1</v>
      </c>
      <c r="F136" s="7" t="str">
        <f>IF(H136="NO","X",IF(H136="N/A","X",IF(H136=" ","X","O")))</f>
        <v>X</v>
      </c>
      <c r="G136" s="17"/>
      <c r="H136" s="37" t="s">
        <v>148</v>
      </c>
      <c r="I136" s="58"/>
      <c r="J136" s="74"/>
      <c r="K136" s="67"/>
    </row>
    <row r="137" spans="1:11" ht="18.5" x14ac:dyDescent="0.45">
      <c r="A137" s="81" t="s">
        <v>41</v>
      </c>
      <c r="B137">
        <f t="shared" si="16"/>
        <v>-2</v>
      </c>
      <c r="C137" s="7" t="s">
        <v>139</v>
      </c>
      <c r="D137" s="23">
        <f t="shared" si="17"/>
        <v>0</v>
      </c>
      <c r="E137" s="23">
        <f t="shared" si="31"/>
        <v>-1</v>
      </c>
      <c r="F137" s="7" t="str">
        <f>IF(H137="NO","X",IF(H137="N/A","X",IF(H137=" ","X","O")))</f>
        <v>X</v>
      </c>
      <c r="G137" s="18"/>
      <c r="H137" s="37" t="s">
        <v>148</v>
      </c>
      <c r="I137" s="58"/>
      <c r="J137" s="74"/>
      <c r="K137" s="67"/>
    </row>
    <row r="138" spans="1:11" ht="32" x14ac:dyDescent="0.45">
      <c r="A138" s="88" t="s">
        <v>126</v>
      </c>
      <c r="B138">
        <f t="shared" si="16"/>
        <v>-2</v>
      </c>
      <c r="C138" s="7" t="s">
        <v>139</v>
      </c>
      <c r="D138" s="23">
        <f t="shared" si="17"/>
        <v>0</v>
      </c>
      <c r="E138" s="23">
        <f t="shared" si="31"/>
        <v>-1</v>
      </c>
      <c r="F138" s="7" t="str">
        <f>IF(H138="no system in place","X",IF(H138=" ","X","O"))</f>
        <v>X</v>
      </c>
      <c r="G138" s="17" t="s">
        <v>127</v>
      </c>
      <c r="H138" s="58" t="s">
        <v>148</v>
      </c>
      <c r="I138" s="58"/>
      <c r="J138" s="74"/>
      <c r="K138" s="67"/>
    </row>
    <row r="139" spans="1:11" ht="18.5" x14ac:dyDescent="0.45">
      <c r="A139" s="88" t="s">
        <v>206</v>
      </c>
      <c r="B139">
        <f t="shared" si="16"/>
        <v>-2</v>
      </c>
      <c r="C139" s="7" t="s">
        <v>139</v>
      </c>
      <c r="D139" s="23">
        <f t="shared" si="17"/>
        <v>0</v>
      </c>
      <c r="E139" s="23">
        <f t="shared" si="31"/>
        <v>-1</v>
      </c>
      <c r="F139" s="7" t="str">
        <f>IF(H139="NO","X",IF(H139="N/A","X",IF(H139=" ","X","O")))</f>
        <v>X</v>
      </c>
      <c r="G139" s="17"/>
      <c r="H139" s="37" t="s">
        <v>148</v>
      </c>
      <c r="I139" s="58"/>
      <c r="J139" s="74"/>
      <c r="K139" s="67"/>
    </row>
    <row r="140" spans="1:11" ht="18.5" x14ac:dyDescent="0.45">
      <c r="A140" s="5" t="s">
        <v>191</v>
      </c>
      <c r="B140">
        <f t="shared" si="16"/>
        <v>0</v>
      </c>
      <c r="C140" s="9"/>
      <c r="D140" s="23">
        <f t="shared" si="17"/>
        <v>0</v>
      </c>
      <c r="E140" s="9"/>
      <c r="F140" s="9"/>
      <c r="G140" s="9"/>
      <c r="H140" s="9"/>
      <c r="I140" s="22"/>
      <c r="J140" s="4"/>
      <c r="K140" s="67"/>
    </row>
    <row r="141" spans="1:11" ht="32" x14ac:dyDescent="0.45">
      <c r="A141" s="88" t="s">
        <v>128</v>
      </c>
      <c r="B141">
        <f t="shared" ref="B141:B159" si="32">IF(C141="F0",E141*0,IF(C141="F1",E141*1+1,IF(C141="F2",E141*2,IF(C141="F3",E141*3,0))))</f>
        <v>-3</v>
      </c>
      <c r="C141" s="7" t="s">
        <v>140</v>
      </c>
      <c r="D141" s="23">
        <f t="shared" ref="D141:D159" si="33">IF(C141="F3",IF(F141="X",1,0),0)</f>
        <v>1</v>
      </c>
      <c r="E141" s="23">
        <f t="shared" ref="E141:E152" si="34">IF(F141="O",1,-1)</f>
        <v>-1</v>
      </c>
      <c r="F141" s="7" t="str">
        <f t="shared" ref="F141:F152" si="35">IF(H141="NO","X",IF(H141="N/A","X",IF(H141=" ","X","O")))</f>
        <v>X</v>
      </c>
      <c r="G141" s="10"/>
      <c r="H141" s="37" t="s">
        <v>148</v>
      </c>
      <c r="I141" s="59"/>
      <c r="J141" s="74"/>
      <c r="K141" s="67"/>
    </row>
    <row r="142" spans="1:11" ht="18.5" x14ac:dyDescent="0.45">
      <c r="A142" s="88" t="s">
        <v>238</v>
      </c>
      <c r="B142">
        <f t="shared" si="32"/>
        <v>-3</v>
      </c>
      <c r="C142" s="7" t="s">
        <v>140</v>
      </c>
      <c r="D142" s="23">
        <f t="shared" si="33"/>
        <v>1</v>
      </c>
      <c r="E142" s="23">
        <f t="shared" si="34"/>
        <v>-1</v>
      </c>
      <c r="F142" s="7" t="str">
        <f t="shared" si="35"/>
        <v>X</v>
      </c>
      <c r="G142" s="10" t="s">
        <v>19</v>
      </c>
      <c r="H142" s="37" t="s">
        <v>148</v>
      </c>
      <c r="I142" s="59"/>
      <c r="J142" s="74"/>
      <c r="K142" s="67"/>
    </row>
    <row r="143" spans="1:11" ht="18.5" x14ac:dyDescent="0.45">
      <c r="A143" s="88"/>
      <c r="B143">
        <f t="shared" si="32"/>
        <v>0</v>
      </c>
      <c r="C143" s="7" t="s">
        <v>145</v>
      </c>
      <c r="D143" s="23">
        <f t="shared" si="33"/>
        <v>0</v>
      </c>
      <c r="E143" s="23">
        <f t="shared" si="34"/>
        <v>-1</v>
      </c>
      <c r="F143" s="7" t="str">
        <f t="shared" si="35"/>
        <v>X</v>
      </c>
      <c r="G143" s="10" t="s">
        <v>129</v>
      </c>
      <c r="H143" s="37" t="s">
        <v>148</v>
      </c>
      <c r="I143" s="59"/>
      <c r="J143" s="74"/>
      <c r="K143" s="67"/>
    </row>
    <row r="144" spans="1:11" s="3" customFormat="1" ht="18.5" x14ac:dyDescent="0.45">
      <c r="A144" s="81"/>
      <c r="B144">
        <f t="shared" si="32"/>
        <v>-2</v>
      </c>
      <c r="C144" s="7" t="s">
        <v>139</v>
      </c>
      <c r="D144" s="23">
        <f t="shared" si="33"/>
        <v>0</v>
      </c>
      <c r="E144" s="23">
        <f t="shared" si="34"/>
        <v>-1</v>
      </c>
      <c r="F144" s="7" t="str">
        <f t="shared" si="35"/>
        <v>X</v>
      </c>
      <c r="G144" s="10" t="s">
        <v>130</v>
      </c>
      <c r="H144" s="37" t="s">
        <v>148</v>
      </c>
      <c r="I144" s="58"/>
      <c r="J144" s="74"/>
      <c r="K144" s="68"/>
    </row>
    <row r="145" spans="1:11" s="3" customFormat="1" ht="18.5" x14ac:dyDescent="0.45">
      <c r="A145" s="81"/>
      <c r="B145">
        <f t="shared" si="32"/>
        <v>-2</v>
      </c>
      <c r="C145" s="7" t="s">
        <v>139</v>
      </c>
      <c r="D145" s="23">
        <f t="shared" si="33"/>
        <v>0</v>
      </c>
      <c r="E145" s="23">
        <f t="shared" si="34"/>
        <v>-1</v>
      </c>
      <c r="F145" s="7" t="str">
        <f t="shared" si="35"/>
        <v>X</v>
      </c>
      <c r="G145" s="10" t="s">
        <v>21</v>
      </c>
      <c r="H145" s="37" t="s">
        <v>148</v>
      </c>
      <c r="I145" s="58"/>
      <c r="J145" s="74"/>
      <c r="K145" s="68"/>
    </row>
    <row r="146" spans="1:11" s="3" customFormat="1" ht="18.5" x14ac:dyDescent="0.45">
      <c r="A146" s="81" t="s">
        <v>131</v>
      </c>
      <c r="B146">
        <f t="shared" si="32"/>
        <v>-2</v>
      </c>
      <c r="C146" s="7" t="s">
        <v>139</v>
      </c>
      <c r="D146" s="23">
        <f t="shared" si="33"/>
        <v>0</v>
      </c>
      <c r="E146" s="23">
        <f t="shared" si="34"/>
        <v>-1</v>
      </c>
      <c r="F146" s="7" t="str">
        <f t="shared" si="35"/>
        <v>X</v>
      </c>
      <c r="G146" s="18"/>
      <c r="H146" s="37" t="s">
        <v>148</v>
      </c>
      <c r="I146" s="58"/>
      <c r="J146" s="74"/>
      <c r="K146" s="68"/>
    </row>
    <row r="147" spans="1:11" s="3" customFormat="1" ht="18.5" x14ac:dyDescent="0.45">
      <c r="A147" s="81" t="s">
        <v>132</v>
      </c>
      <c r="B147">
        <f t="shared" si="32"/>
        <v>-2</v>
      </c>
      <c r="C147" s="7" t="s">
        <v>139</v>
      </c>
      <c r="D147" s="23">
        <f t="shared" si="33"/>
        <v>0</v>
      </c>
      <c r="E147" s="23">
        <f t="shared" si="34"/>
        <v>-1</v>
      </c>
      <c r="F147" s="7" t="str">
        <f t="shared" si="35"/>
        <v>X</v>
      </c>
      <c r="G147" s="18"/>
      <c r="H147" s="37" t="s">
        <v>148</v>
      </c>
      <c r="I147" s="58"/>
      <c r="J147" s="74"/>
      <c r="K147" s="68"/>
    </row>
    <row r="148" spans="1:11" s="3" customFormat="1" ht="18.5" x14ac:dyDescent="0.45">
      <c r="A148" s="81" t="s">
        <v>133</v>
      </c>
      <c r="B148">
        <f t="shared" si="32"/>
        <v>-2</v>
      </c>
      <c r="C148" s="7" t="s">
        <v>139</v>
      </c>
      <c r="D148" s="23">
        <f t="shared" si="33"/>
        <v>0</v>
      </c>
      <c r="E148" s="23">
        <f t="shared" si="34"/>
        <v>-1</v>
      </c>
      <c r="F148" s="7" t="str">
        <f t="shared" si="35"/>
        <v>X</v>
      </c>
      <c r="G148" s="18"/>
      <c r="H148" s="37" t="s">
        <v>148</v>
      </c>
      <c r="I148" s="58"/>
      <c r="J148" s="74"/>
      <c r="K148" s="68"/>
    </row>
    <row r="149" spans="1:11" ht="18.5" x14ac:dyDescent="0.45">
      <c r="A149" s="88" t="s">
        <v>202</v>
      </c>
      <c r="B149">
        <f t="shared" si="32"/>
        <v>-2</v>
      </c>
      <c r="C149" s="7" t="s">
        <v>139</v>
      </c>
      <c r="D149" s="23">
        <f t="shared" si="33"/>
        <v>0</v>
      </c>
      <c r="E149" s="23">
        <f t="shared" si="34"/>
        <v>-1</v>
      </c>
      <c r="F149" s="7" t="str">
        <f t="shared" si="35"/>
        <v>X</v>
      </c>
      <c r="G149" s="17"/>
      <c r="H149" s="37" t="s">
        <v>148</v>
      </c>
      <c r="I149" s="58"/>
      <c r="J149" s="74"/>
      <c r="K149" s="67"/>
    </row>
    <row r="150" spans="1:11" ht="18.5" x14ac:dyDescent="0.45">
      <c r="A150" s="88" t="s">
        <v>239</v>
      </c>
      <c r="B150">
        <f t="shared" si="32"/>
        <v>-2</v>
      </c>
      <c r="C150" s="7" t="s">
        <v>139</v>
      </c>
      <c r="D150" s="23">
        <f t="shared" si="33"/>
        <v>0</v>
      </c>
      <c r="E150" s="23">
        <f t="shared" si="34"/>
        <v>-1</v>
      </c>
      <c r="F150" s="7" t="str">
        <f t="shared" si="35"/>
        <v>X</v>
      </c>
      <c r="G150" s="17"/>
      <c r="H150" s="37" t="s">
        <v>148</v>
      </c>
      <c r="I150" s="58"/>
      <c r="J150" s="74"/>
      <c r="K150" s="67"/>
    </row>
    <row r="151" spans="1:11" ht="18.5" x14ac:dyDescent="0.45">
      <c r="A151" s="88" t="s">
        <v>134</v>
      </c>
      <c r="B151">
        <f t="shared" si="32"/>
        <v>-2</v>
      </c>
      <c r="C151" s="7" t="s">
        <v>139</v>
      </c>
      <c r="D151" s="23">
        <f t="shared" si="33"/>
        <v>0</v>
      </c>
      <c r="E151" s="23">
        <f t="shared" si="34"/>
        <v>-1</v>
      </c>
      <c r="F151" s="7" t="str">
        <f t="shared" si="35"/>
        <v>X</v>
      </c>
      <c r="G151" s="17"/>
      <c r="H151" s="37" t="s">
        <v>148</v>
      </c>
      <c r="I151" s="58"/>
      <c r="J151" s="74"/>
      <c r="K151" s="67"/>
    </row>
    <row r="152" spans="1:11" ht="32" x14ac:dyDescent="0.45">
      <c r="A152" s="88" t="s">
        <v>240</v>
      </c>
      <c r="B152">
        <f t="shared" si="32"/>
        <v>-2</v>
      </c>
      <c r="C152" s="7" t="s">
        <v>139</v>
      </c>
      <c r="D152" s="23">
        <f t="shared" si="33"/>
        <v>0</v>
      </c>
      <c r="E152" s="23">
        <f t="shared" si="34"/>
        <v>-1</v>
      </c>
      <c r="F152" s="7" t="str">
        <f t="shared" si="35"/>
        <v>X</v>
      </c>
      <c r="G152" s="17"/>
      <c r="H152" s="37" t="s">
        <v>148</v>
      </c>
      <c r="I152" s="58"/>
      <c r="J152" s="74"/>
      <c r="K152" s="67"/>
    </row>
    <row r="153" spans="1:11" ht="18.5" x14ac:dyDescent="0.45">
      <c r="A153" s="5" t="s">
        <v>192</v>
      </c>
      <c r="B153">
        <f t="shared" si="32"/>
        <v>0</v>
      </c>
      <c r="C153" s="5"/>
      <c r="D153" s="23">
        <f t="shared" si="33"/>
        <v>0</v>
      </c>
      <c r="E153" s="5"/>
      <c r="F153" s="5"/>
      <c r="G153" s="5"/>
      <c r="H153" s="5"/>
      <c r="I153" s="19"/>
      <c r="J153" s="6"/>
      <c r="K153" s="67"/>
    </row>
    <row r="154" spans="1:11" ht="18.5" x14ac:dyDescent="0.45">
      <c r="A154" s="81" t="s">
        <v>37</v>
      </c>
      <c r="B154">
        <f t="shared" si="32"/>
        <v>-2</v>
      </c>
      <c r="C154" s="7" t="s">
        <v>139</v>
      </c>
      <c r="D154" s="23">
        <f t="shared" si="33"/>
        <v>0</v>
      </c>
      <c r="E154" s="23">
        <f t="shared" ref="E154:E156" si="36">IF(F154="O",1,-1)</f>
        <v>-1</v>
      </c>
      <c r="F154" s="7" t="str">
        <f>IF(H154="NO","X",IF(H154="N/A","X",IF(H154=" ","X","O")))</f>
        <v>X</v>
      </c>
      <c r="G154" s="8"/>
      <c r="H154" s="37" t="s">
        <v>148</v>
      </c>
      <c r="I154" s="40"/>
      <c r="J154" s="74"/>
      <c r="K154" s="67"/>
    </row>
    <row r="155" spans="1:11" ht="18.5" x14ac:dyDescent="0.45">
      <c r="A155" s="81" t="s">
        <v>34</v>
      </c>
      <c r="B155">
        <f t="shared" si="32"/>
        <v>-2</v>
      </c>
      <c r="C155" s="7" t="s">
        <v>139</v>
      </c>
      <c r="D155" s="23">
        <f t="shared" si="33"/>
        <v>0</v>
      </c>
      <c r="E155" s="23">
        <f t="shared" si="36"/>
        <v>-1</v>
      </c>
      <c r="F155" s="7" t="str">
        <f>IF(H155="NO","X",IF(H155="N/A","X",IF(H155=" ","X","O")))</f>
        <v>X</v>
      </c>
      <c r="G155" s="8"/>
      <c r="H155" s="37" t="s">
        <v>148</v>
      </c>
      <c r="I155" s="40"/>
      <c r="J155" s="74"/>
      <c r="K155" s="67"/>
    </row>
    <row r="156" spans="1:11" ht="18.5" x14ac:dyDescent="0.45">
      <c r="A156" s="81" t="s">
        <v>241</v>
      </c>
      <c r="B156">
        <f t="shared" si="32"/>
        <v>-2</v>
      </c>
      <c r="C156" s="7" t="s">
        <v>139</v>
      </c>
      <c r="D156" s="23">
        <f t="shared" si="33"/>
        <v>0</v>
      </c>
      <c r="E156" s="23">
        <f t="shared" si="36"/>
        <v>-1</v>
      </c>
      <c r="F156" s="7" t="str">
        <f>IF(H156="NO","X",IF(H156="N/A","X",IF(H156=" ","X","O")))</f>
        <v>X</v>
      </c>
      <c r="G156" s="8"/>
      <c r="H156" s="37" t="s">
        <v>148</v>
      </c>
      <c r="I156" s="40"/>
      <c r="J156" s="74"/>
      <c r="K156" s="67"/>
    </row>
    <row r="157" spans="1:11" ht="18.5" x14ac:dyDescent="0.45">
      <c r="A157" s="5" t="s">
        <v>193</v>
      </c>
      <c r="B157">
        <f t="shared" si="32"/>
        <v>0</v>
      </c>
      <c r="C157" s="5"/>
      <c r="D157" s="23">
        <f t="shared" si="33"/>
        <v>0</v>
      </c>
      <c r="E157" s="5"/>
      <c r="F157" s="5"/>
      <c r="G157" s="5"/>
      <c r="H157" s="5"/>
      <c r="I157" s="19"/>
      <c r="J157" s="6"/>
      <c r="K157" s="67"/>
    </row>
    <row r="158" spans="1:11" ht="63" x14ac:dyDescent="0.45">
      <c r="A158" s="88" t="s">
        <v>207</v>
      </c>
      <c r="B158">
        <f t="shared" si="32"/>
        <v>-2</v>
      </c>
      <c r="C158" s="7" t="s">
        <v>139</v>
      </c>
      <c r="D158" s="23">
        <f t="shared" si="33"/>
        <v>0</v>
      </c>
      <c r="E158" s="23">
        <f t="shared" ref="E158:E159" si="37">IF(F158="O",1,-1)</f>
        <v>-1</v>
      </c>
      <c r="F158" s="7" t="str">
        <f>IF(H158="NO","X",IF(H158="N/A","X",IF(H158=" ","X","O")))</f>
        <v>X</v>
      </c>
      <c r="G158" s="20"/>
      <c r="H158" s="37" t="s">
        <v>148</v>
      </c>
      <c r="I158" s="40"/>
      <c r="J158" s="74"/>
      <c r="K158" s="67"/>
    </row>
    <row r="159" spans="1:11" ht="32" x14ac:dyDescent="0.45">
      <c r="A159" s="88" t="s">
        <v>208</v>
      </c>
      <c r="B159">
        <f t="shared" si="32"/>
        <v>-2</v>
      </c>
      <c r="C159" s="7" t="s">
        <v>139</v>
      </c>
      <c r="D159" s="23">
        <f t="shared" si="33"/>
        <v>0</v>
      </c>
      <c r="E159" s="23">
        <f t="shared" si="37"/>
        <v>-1</v>
      </c>
      <c r="F159" s="7" t="str">
        <f>IF(H159="NO","O",IF(H159="N/A","O",IF(H159=" ","X","X")))</f>
        <v>X</v>
      </c>
      <c r="G159" s="20"/>
      <c r="H159" s="37" t="s">
        <v>148</v>
      </c>
      <c r="I159" s="40"/>
      <c r="J159" s="74"/>
      <c r="K159" s="67"/>
    </row>
    <row r="160" spans="1:11" ht="33.5" x14ac:dyDescent="0.75">
      <c r="A160" s="96" t="s">
        <v>172</v>
      </c>
      <c r="B160" s="96"/>
      <c r="C160" s="96"/>
      <c r="D160" s="96"/>
      <c r="E160" s="96"/>
      <c r="F160" s="96"/>
      <c r="G160" s="96"/>
      <c r="H160" s="96"/>
      <c r="I160" s="96"/>
      <c r="J160" s="96"/>
      <c r="K160" s="96"/>
    </row>
  </sheetData>
  <sheetProtection algorithmName="SHA-512" hashValue="bR0zIPMxLMzmThXZ+4T9pg8Zu5lffKkI54Yc02S7a4Jgve1oc76FJeBtz5QTOgtclVnJ8wGtQpH+HumxivyDyQ==" saltValue="1gb0ZrDIARIdJr3QRuOFSw==" spinCount="100000" sheet="1" objects="1" scenarios="1"/>
  <dataConsolidate/>
  <mergeCells count="4">
    <mergeCell ref="H2:I2"/>
    <mergeCell ref="H3:I3"/>
    <mergeCell ref="A8:K8"/>
    <mergeCell ref="A160:K160"/>
  </mergeCells>
  <conditionalFormatting sqref="F57 F12:F28 F30:F36">
    <cfRule type="expression" dxfId="655" priority="884">
      <formula>$I$12="null"</formula>
    </cfRule>
    <cfRule type="expression" dxfId="654" priority="903">
      <formula>F12="N/A"</formula>
    </cfRule>
    <cfRule type="expression" dxfId="653" priority="904">
      <formula>F12="o"</formula>
    </cfRule>
    <cfRule type="expression" dxfId="652" priority="905">
      <formula>F12="X"</formula>
    </cfRule>
  </conditionalFormatting>
  <conditionalFormatting sqref="C12:E12 C30:E36 E13:E27 D12:D159 C13:D21">
    <cfRule type="expression" dxfId="651" priority="899">
      <formula>C12="F3"</formula>
    </cfRule>
    <cfRule type="expression" dxfId="650" priority="900">
      <formula>C12="F2"</formula>
    </cfRule>
    <cfRule type="expression" priority="901">
      <formula>C12="F1"</formula>
    </cfRule>
    <cfRule type="expression" dxfId="649" priority="902">
      <formula>C12="F0"</formula>
    </cfRule>
  </conditionalFormatting>
  <conditionalFormatting sqref="C28:E28 C22:D27">
    <cfRule type="expression" dxfId="648" priority="876">
      <formula>C22="F3"</formula>
    </cfRule>
    <cfRule type="expression" dxfId="647" priority="877">
      <formula>C22="F2"</formula>
    </cfRule>
    <cfRule type="expression" dxfId="646" priority="878">
      <formula>C22="F1"</formula>
    </cfRule>
    <cfRule type="expression" dxfId="645" priority="879">
      <formula>C22="F0"</formula>
    </cfRule>
  </conditionalFormatting>
  <conditionalFormatting sqref="I32">
    <cfRule type="expression" dxfId="644" priority="855">
      <formula>$G$32="Pls. State the joint venture partner"</formula>
    </cfRule>
  </conditionalFormatting>
  <conditionalFormatting sqref="I36">
    <cfRule type="expression" dxfId="643" priority="35">
      <formula>$I$36&gt;0</formula>
    </cfRule>
    <cfRule type="expression" dxfId="642" priority="854">
      <formula>G36="Pls. State the name of the mother company"</formula>
    </cfRule>
  </conditionalFormatting>
  <conditionalFormatting sqref="C39:D39">
    <cfRule type="expression" dxfId="641" priority="850">
      <formula>C39="F3"</formula>
    </cfRule>
    <cfRule type="expression" dxfId="640" priority="851">
      <formula>C39="F2"</formula>
    </cfRule>
    <cfRule type="expression" priority="852">
      <formula>C39="F1"</formula>
    </cfRule>
    <cfRule type="expression" dxfId="639" priority="853">
      <formula>C39="F0"</formula>
    </cfRule>
  </conditionalFormatting>
  <conditionalFormatting sqref="C40:D40">
    <cfRule type="expression" dxfId="638" priority="846">
      <formula>C40="F3"</formula>
    </cfRule>
    <cfRule type="expression" dxfId="637" priority="847">
      <formula>C40="F2"</formula>
    </cfRule>
    <cfRule type="expression" priority="848">
      <formula>C40="F1"</formula>
    </cfRule>
    <cfRule type="expression" dxfId="636" priority="849">
      <formula>C40="F0"</formula>
    </cfRule>
  </conditionalFormatting>
  <conditionalFormatting sqref="C41:D41">
    <cfRule type="expression" dxfId="635" priority="842">
      <formula>C41="F3"</formula>
    </cfRule>
    <cfRule type="expression" dxfId="634" priority="843">
      <formula>C41="F2"</formula>
    </cfRule>
    <cfRule type="expression" priority="844">
      <formula>C41="F1"</formula>
    </cfRule>
    <cfRule type="expression" dxfId="633" priority="845">
      <formula>C41="F0"</formula>
    </cfRule>
  </conditionalFormatting>
  <conditionalFormatting sqref="C42:D42">
    <cfRule type="expression" dxfId="632" priority="838">
      <formula>C42="F3"</formula>
    </cfRule>
    <cfRule type="expression" dxfId="631" priority="839">
      <formula>C42="F2"</formula>
    </cfRule>
    <cfRule type="expression" priority="840">
      <formula>C42="F1"</formula>
    </cfRule>
    <cfRule type="expression" dxfId="630" priority="841">
      <formula>C42="F0"</formula>
    </cfRule>
  </conditionalFormatting>
  <conditionalFormatting sqref="F39:F42">
    <cfRule type="expression" dxfId="629" priority="834">
      <formula>$I$12="null"</formula>
    </cfRule>
    <cfRule type="expression" dxfId="628" priority="835">
      <formula>F39="N/A"</formula>
    </cfRule>
    <cfRule type="expression" dxfId="627" priority="836">
      <formula>F39="o"</formula>
    </cfRule>
    <cfRule type="expression" dxfId="626" priority="837">
      <formula>F39="X"</formula>
    </cfRule>
  </conditionalFormatting>
  <conditionalFormatting sqref="C45:D47">
    <cfRule type="expression" dxfId="625" priority="830">
      <formula>C45="F3"</formula>
    </cfRule>
    <cfRule type="expression" dxfId="624" priority="831">
      <formula>C45="F2"</formula>
    </cfRule>
    <cfRule type="expression" priority="832">
      <formula>C45="F1"</formula>
    </cfRule>
    <cfRule type="expression" dxfId="623" priority="833">
      <formula>C45="F0"</formula>
    </cfRule>
  </conditionalFormatting>
  <conditionalFormatting sqref="F45:F47">
    <cfRule type="expression" dxfId="622" priority="826">
      <formula>$I$12="null"</formula>
    </cfRule>
    <cfRule type="expression" dxfId="621" priority="827">
      <formula>F45="N/A"</formula>
    </cfRule>
    <cfRule type="expression" dxfId="620" priority="828">
      <formula>F45="o"</formula>
    </cfRule>
    <cfRule type="expression" dxfId="619" priority="829">
      <formula>F45="X"</formula>
    </cfRule>
  </conditionalFormatting>
  <conditionalFormatting sqref="C48:D48">
    <cfRule type="expression" dxfId="618" priority="822">
      <formula>C48="F3"</formula>
    </cfRule>
    <cfRule type="expression" dxfId="617" priority="823">
      <formula>C48="F2"</formula>
    </cfRule>
    <cfRule type="expression" priority="824">
      <formula>C48="F1"</formula>
    </cfRule>
    <cfRule type="expression" dxfId="616" priority="825">
      <formula>C48="F0"</formula>
    </cfRule>
  </conditionalFormatting>
  <conditionalFormatting sqref="C49:D51">
    <cfRule type="expression" dxfId="615" priority="798">
      <formula>C49="F3"</formula>
    </cfRule>
    <cfRule type="expression" dxfId="614" priority="799">
      <formula>C49="F2"</formula>
    </cfRule>
    <cfRule type="expression" priority="800">
      <formula>C49="F1"</formula>
    </cfRule>
    <cfRule type="expression" dxfId="613" priority="801">
      <formula>C49="F0"</formula>
    </cfRule>
  </conditionalFormatting>
  <conditionalFormatting sqref="F76">
    <cfRule type="expression" dxfId="612" priority="674">
      <formula>$I$12="null"</formula>
    </cfRule>
    <cfRule type="expression" dxfId="611" priority="675">
      <formula>F76="N/A"</formula>
    </cfRule>
    <cfRule type="expression" dxfId="610" priority="676">
      <formula>F76="o"</formula>
    </cfRule>
    <cfRule type="expression" dxfId="609" priority="677">
      <formula>F76="X"</formula>
    </cfRule>
  </conditionalFormatting>
  <conditionalFormatting sqref="F53">
    <cfRule type="expression" dxfId="608" priority="790">
      <formula>$I$12="null"</formula>
    </cfRule>
    <cfRule type="expression" dxfId="607" priority="791">
      <formula>F53="N/A"</formula>
    </cfRule>
    <cfRule type="expression" dxfId="606" priority="792">
      <formula>F53="o"</formula>
    </cfRule>
    <cfRule type="expression" dxfId="605" priority="793">
      <formula>F53="X"</formula>
    </cfRule>
  </conditionalFormatting>
  <conditionalFormatting sqref="F54:F56">
    <cfRule type="expression" dxfId="604" priority="782">
      <formula>$I$12="null"</formula>
    </cfRule>
    <cfRule type="expression" dxfId="603" priority="783">
      <formula>F54="N/A"</formula>
    </cfRule>
    <cfRule type="expression" dxfId="602" priority="784">
      <formula>F54="o"</formula>
    </cfRule>
    <cfRule type="expression" dxfId="601" priority="785">
      <formula>F54="X"</formula>
    </cfRule>
  </conditionalFormatting>
  <conditionalFormatting sqref="F48:F51">
    <cfRule type="expression" dxfId="600" priority="806">
      <formula>$I$12="null"</formula>
    </cfRule>
    <cfRule type="expression" dxfId="599" priority="807">
      <formula>F48="N/A"</formula>
    </cfRule>
    <cfRule type="expression" dxfId="598" priority="808">
      <formula>F48="o"</formula>
    </cfRule>
    <cfRule type="expression" dxfId="597" priority="809">
      <formula>F48="X"</formula>
    </cfRule>
  </conditionalFormatting>
  <conditionalFormatting sqref="C66:D69">
    <cfRule type="expression" dxfId="596" priority="746">
      <formula>C66="F3"</formula>
    </cfRule>
    <cfRule type="expression" dxfId="595" priority="747">
      <formula>C66="F2"</formula>
    </cfRule>
    <cfRule type="expression" priority="748">
      <formula>C66="F1"</formula>
    </cfRule>
    <cfRule type="expression" dxfId="594" priority="749">
      <formula>C66="F0"</formula>
    </cfRule>
  </conditionalFormatting>
  <conditionalFormatting sqref="C53:E53 C57:E57">
    <cfRule type="expression" dxfId="593" priority="794">
      <formula>C53="F3"</formula>
    </cfRule>
    <cfRule type="expression" dxfId="592" priority="795">
      <formula>C53="F2"</formula>
    </cfRule>
    <cfRule type="expression" priority="796">
      <formula>C53="F1"</formula>
    </cfRule>
    <cfRule type="expression" dxfId="591" priority="797">
      <formula>C53="F0"</formula>
    </cfRule>
  </conditionalFormatting>
  <conditionalFormatting sqref="F72">
    <cfRule type="expression" dxfId="590" priority="722">
      <formula>$I$12="null"</formula>
    </cfRule>
    <cfRule type="expression" dxfId="589" priority="723">
      <formula>F72="N/A"</formula>
    </cfRule>
    <cfRule type="expression" dxfId="588" priority="724">
      <formula>F72="o"</formula>
    </cfRule>
    <cfRule type="expression" dxfId="587" priority="725">
      <formula>F72="X"</formula>
    </cfRule>
  </conditionalFormatting>
  <conditionalFormatting sqref="C54:D56">
    <cfRule type="expression" dxfId="586" priority="786">
      <formula>C54="F3"</formula>
    </cfRule>
    <cfRule type="expression" dxfId="585" priority="787">
      <formula>C54="F2"</formula>
    </cfRule>
    <cfRule type="expression" dxfId="584" priority="788">
      <formula>C54="F1"</formula>
    </cfRule>
    <cfRule type="expression" dxfId="583" priority="789">
      <formula>C54="F0"</formula>
    </cfRule>
  </conditionalFormatting>
  <conditionalFormatting sqref="F58">
    <cfRule type="expression" dxfId="582" priority="774">
      <formula>$I$12="null"</formula>
    </cfRule>
    <cfRule type="expression" dxfId="581" priority="775">
      <formula>F58="N/A"</formula>
    </cfRule>
    <cfRule type="expression" dxfId="580" priority="776">
      <formula>F58="o"</formula>
    </cfRule>
    <cfRule type="expression" dxfId="579" priority="777">
      <formula>F58="X"</formula>
    </cfRule>
  </conditionalFormatting>
  <conditionalFormatting sqref="C58:D58">
    <cfRule type="expression" dxfId="578" priority="778">
      <formula>C58="F3"</formula>
    </cfRule>
    <cfRule type="expression" dxfId="577" priority="779">
      <formula>C58="F2"</formula>
    </cfRule>
    <cfRule type="expression" priority="780">
      <formula>C58="F1"</formula>
    </cfRule>
    <cfRule type="expression" dxfId="576" priority="781">
      <formula>C58="F0"</formula>
    </cfRule>
  </conditionalFormatting>
  <conditionalFormatting sqref="F61">
    <cfRule type="expression" dxfId="575" priority="758">
      <formula>$I$12="null"</formula>
    </cfRule>
    <cfRule type="expression" dxfId="574" priority="759">
      <formula>F61="N/A"</formula>
    </cfRule>
    <cfRule type="expression" dxfId="573" priority="760">
      <formula>F61="o"</formula>
    </cfRule>
    <cfRule type="expression" dxfId="572" priority="761">
      <formula>F61="X"</formula>
    </cfRule>
  </conditionalFormatting>
  <conditionalFormatting sqref="C61:D61">
    <cfRule type="expression" dxfId="571" priority="762">
      <formula>C61="F3"</formula>
    </cfRule>
    <cfRule type="expression" dxfId="570" priority="763">
      <formula>C61="F2"</formula>
    </cfRule>
    <cfRule type="expression" priority="764">
      <formula>C61="F1"</formula>
    </cfRule>
    <cfRule type="expression" dxfId="569" priority="765">
      <formula>C61="F0"</formula>
    </cfRule>
  </conditionalFormatting>
  <conditionalFormatting sqref="C62:D62">
    <cfRule type="expression" dxfId="568" priority="754">
      <formula>C62="F3"</formula>
    </cfRule>
    <cfRule type="expression" dxfId="567" priority="755">
      <formula>C62="F2"</formula>
    </cfRule>
    <cfRule type="expression" priority="756">
      <formula>C62="F1"</formula>
    </cfRule>
    <cfRule type="expression" dxfId="566" priority="757">
      <formula>C62="F0"</formula>
    </cfRule>
  </conditionalFormatting>
  <conditionalFormatting sqref="F66:F69">
    <cfRule type="expression" dxfId="565" priority="742">
      <formula>$I$12="null"</formula>
    </cfRule>
    <cfRule type="expression" dxfId="564" priority="743">
      <formula>F66="N/A"</formula>
    </cfRule>
    <cfRule type="expression" dxfId="563" priority="744">
      <formula>F66="o"</formula>
    </cfRule>
    <cfRule type="expression" dxfId="562" priority="745">
      <formula>F66="X"</formula>
    </cfRule>
  </conditionalFormatting>
  <conditionalFormatting sqref="C71:D71">
    <cfRule type="expression" dxfId="561" priority="738">
      <formula>C71="F3"</formula>
    </cfRule>
    <cfRule type="expression" dxfId="560" priority="739">
      <formula>C71="F2"</formula>
    </cfRule>
    <cfRule type="expression" priority="740">
      <formula>C71="F1"</formula>
    </cfRule>
    <cfRule type="expression" dxfId="559" priority="741">
      <formula>C71="F0"</formula>
    </cfRule>
  </conditionalFormatting>
  <conditionalFormatting sqref="F77">
    <cfRule type="expression" dxfId="558" priority="670">
      <formula>$I$12="null"</formula>
    </cfRule>
    <cfRule type="expression" dxfId="557" priority="671">
      <formula>F77="N/A"</formula>
    </cfRule>
    <cfRule type="expression" dxfId="556" priority="672">
      <formula>F77="o"</formula>
    </cfRule>
    <cfRule type="expression" dxfId="555" priority="673">
      <formula>F77="X"</formula>
    </cfRule>
  </conditionalFormatting>
  <conditionalFormatting sqref="C77:D77">
    <cfRule type="expression" dxfId="554" priority="686">
      <formula>C77="F3"</formula>
    </cfRule>
    <cfRule type="expression" dxfId="553" priority="687">
      <formula>C77="F2"</formula>
    </cfRule>
    <cfRule type="expression" priority="688">
      <formula>C77="F1"</formula>
    </cfRule>
    <cfRule type="expression" dxfId="552" priority="689">
      <formula>C77="F0"</formula>
    </cfRule>
  </conditionalFormatting>
  <conditionalFormatting sqref="C72:D72">
    <cfRule type="expression" dxfId="551" priority="726">
      <formula>C72="F3"</formula>
    </cfRule>
    <cfRule type="expression" dxfId="550" priority="727">
      <formula>C72="F2"</formula>
    </cfRule>
    <cfRule type="expression" priority="728">
      <formula>C72="F1"</formula>
    </cfRule>
    <cfRule type="expression" dxfId="549" priority="729">
      <formula>C72="F0"</formula>
    </cfRule>
  </conditionalFormatting>
  <conditionalFormatting sqref="C73:D73">
    <cfRule type="expression" dxfId="548" priority="718">
      <formula>C73="F3"</formula>
    </cfRule>
    <cfRule type="expression" dxfId="547" priority="719">
      <formula>C73="F2"</formula>
    </cfRule>
    <cfRule type="expression" priority="720">
      <formula>C73="F1"</formula>
    </cfRule>
    <cfRule type="expression" dxfId="546" priority="721">
      <formula>C73="F0"</formula>
    </cfRule>
  </conditionalFormatting>
  <conditionalFormatting sqref="F71">
    <cfRule type="expression" dxfId="545" priority="710">
      <formula>$I$12="null"</formula>
    </cfRule>
    <cfRule type="expression" dxfId="544" priority="711">
      <formula>F71="N/A"</formula>
    </cfRule>
    <cfRule type="expression" dxfId="543" priority="712">
      <formula>F71="o"</formula>
    </cfRule>
    <cfRule type="expression" dxfId="542" priority="713">
      <formula>F71="X"</formula>
    </cfRule>
  </conditionalFormatting>
  <conditionalFormatting sqref="F73">
    <cfRule type="expression" dxfId="541" priority="706">
      <formula>$I$12="null"</formula>
    </cfRule>
    <cfRule type="expression" dxfId="540" priority="707">
      <formula>F73="N/A"</formula>
    </cfRule>
    <cfRule type="expression" dxfId="539" priority="708">
      <formula>F73="o"</formula>
    </cfRule>
    <cfRule type="expression" dxfId="538" priority="709">
      <formula>F73="X"</formula>
    </cfRule>
  </conditionalFormatting>
  <conditionalFormatting sqref="C75:D75">
    <cfRule type="expression" dxfId="537" priority="702">
      <formula>C75="F3"</formula>
    </cfRule>
    <cfRule type="expression" dxfId="536" priority="703">
      <formula>C75="F2"</formula>
    </cfRule>
    <cfRule type="expression" priority="704">
      <formula>C75="F1"</formula>
    </cfRule>
    <cfRule type="expression" dxfId="535" priority="705">
      <formula>C75="F0"</formula>
    </cfRule>
  </conditionalFormatting>
  <conditionalFormatting sqref="C76:D76">
    <cfRule type="expression" dxfId="534" priority="694">
      <formula>C76="F3"</formula>
    </cfRule>
    <cfRule type="expression" dxfId="533" priority="695">
      <formula>C76="F2"</formula>
    </cfRule>
    <cfRule type="expression" priority="696">
      <formula>C76="F1"</formula>
    </cfRule>
    <cfRule type="expression" dxfId="532" priority="697">
      <formula>C76="F0"</formula>
    </cfRule>
  </conditionalFormatting>
  <conditionalFormatting sqref="F75">
    <cfRule type="expression" dxfId="531" priority="678">
      <formula>$I$12="null"</formula>
    </cfRule>
    <cfRule type="expression" dxfId="530" priority="679">
      <formula>F75="N/A"</formula>
    </cfRule>
    <cfRule type="expression" dxfId="529" priority="680">
      <formula>F75="o"</formula>
    </cfRule>
    <cfRule type="expression" dxfId="528" priority="681">
      <formula>F75="X"</formula>
    </cfRule>
  </conditionalFormatting>
  <conditionalFormatting sqref="F78">
    <cfRule type="expression" dxfId="527" priority="662">
      <formula>$I$12="null"</formula>
    </cfRule>
    <cfRule type="expression" dxfId="526" priority="663">
      <formula>F78="N/A"</formula>
    </cfRule>
    <cfRule type="expression" dxfId="525" priority="664">
      <formula>F78="o"</formula>
    </cfRule>
    <cfRule type="expression" dxfId="524" priority="665">
      <formula>F78="X"</formula>
    </cfRule>
  </conditionalFormatting>
  <conditionalFormatting sqref="C78:D78">
    <cfRule type="expression" dxfId="523" priority="666">
      <formula>C78="F3"</formula>
    </cfRule>
    <cfRule type="expression" dxfId="522" priority="667">
      <formula>C78="F2"</formula>
    </cfRule>
    <cfRule type="expression" priority="668">
      <formula>C78="F1"</formula>
    </cfRule>
    <cfRule type="expression" dxfId="521" priority="669">
      <formula>C78="F0"</formula>
    </cfRule>
  </conditionalFormatting>
  <conditionalFormatting sqref="F79">
    <cfRule type="expression" dxfId="520" priority="654">
      <formula>$I$12="null"</formula>
    </cfRule>
    <cfRule type="expression" dxfId="519" priority="655">
      <formula>F79="N/A"</formula>
    </cfRule>
    <cfRule type="expression" dxfId="518" priority="656">
      <formula>F79="o"</formula>
    </cfRule>
    <cfRule type="expression" dxfId="517" priority="657">
      <formula>F79="X"</formula>
    </cfRule>
  </conditionalFormatting>
  <conditionalFormatting sqref="C79:D79">
    <cfRule type="expression" dxfId="516" priority="658">
      <formula>C79="F3"</formula>
    </cfRule>
    <cfRule type="expression" dxfId="515" priority="659">
      <formula>C79="F2"</formula>
    </cfRule>
    <cfRule type="expression" priority="660">
      <formula>C79="F1"</formula>
    </cfRule>
    <cfRule type="expression" dxfId="514" priority="661">
      <formula>C79="F0"</formula>
    </cfRule>
  </conditionalFormatting>
  <conditionalFormatting sqref="F80">
    <cfRule type="expression" dxfId="513" priority="646">
      <formula>$I$12="null"</formula>
    </cfRule>
    <cfRule type="expression" dxfId="512" priority="647">
      <formula>F80="N/A"</formula>
    </cfRule>
    <cfRule type="expression" dxfId="511" priority="648">
      <formula>F80="o"</formula>
    </cfRule>
    <cfRule type="expression" dxfId="510" priority="649">
      <formula>F80="X"</formula>
    </cfRule>
  </conditionalFormatting>
  <conditionalFormatting sqref="C80:D80">
    <cfRule type="expression" dxfId="509" priority="650">
      <formula>C80="F3"</formula>
    </cfRule>
    <cfRule type="expression" dxfId="508" priority="651">
      <formula>C80="F2"</formula>
    </cfRule>
    <cfRule type="expression" priority="652">
      <formula>C80="F1"</formula>
    </cfRule>
    <cfRule type="expression" dxfId="507" priority="653">
      <formula>C80="F0"</formula>
    </cfRule>
  </conditionalFormatting>
  <conditionalFormatting sqref="F82">
    <cfRule type="expression" dxfId="506" priority="638">
      <formula>$I$12="null"</formula>
    </cfRule>
    <cfRule type="expression" dxfId="505" priority="639">
      <formula>F82="N/A"</formula>
    </cfRule>
    <cfRule type="expression" dxfId="504" priority="640">
      <formula>F82="o"</formula>
    </cfRule>
    <cfRule type="expression" dxfId="503" priority="641">
      <formula>F82="X"</formula>
    </cfRule>
  </conditionalFormatting>
  <conditionalFormatting sqref="C82:D82">
    <cfRule type="expression" dxfId="502" priority="642">
      <formula>C82="F3"</formula>
    </cfRule>
    <cfRule type="expression" dxfId="501" priority="643">
      <formula>C82="F2"</formula>
    </cfRule>
    <cfRule type="expression" priority="644">
      <formula>C82="F1"</formula>
    </cfRule>
    <cfRule type="expression" dxfId="500" priority="645">
      <formula>C82="F0"</formula>
    </cfRule>
  </conditionalFormatting>
  <conditionalFormatting sqref="I82">
    <cfRule type="expression" dxfId="499" priority="636">
      <formula>G82="Pls. Describe limit of the insurance, markets or EUR/USD"</formula>
    </cfRule>
  </conditionalFormatting>
  <conditionalFormatting sqref="J80">
    <cfRule type="expression" dxfId="498" priority="635">
      <formula>$F$80="X"</formula>
    </cfRule>
  </conditionalFormatting>
  <conditionalFormatting sqref="J82">
    <cfRule type="expression" dxfId="497" priority="634">
      <formula>F82="X"</formula>
    </cfRule>
  </conditionalFormatting>
  <conditionalFormatting sqref="F85">
    <cfRule type="expression" dxfId="496" priority="626">
      <formula>$I$12="null"</formula>
    </cfRule>
    <cfRule type="expression" dxfId="495" priority="627">
      <formula>F85="N/A"</formula>
    </cfRule>
    <cfRule type="expression" dxfId="494" priority="628">
      <formula>F85="o"</formula>
    </cfRule>
    <cfRule type="expression" dxfId="493" priority="629">
      <formula>F85="X"</formula>
    </cfRule>
  </conditionalFormatting>
  <conditionalFormatting sqref="C85:D85">
    <cfRule type="expression" dxfId="492" priority="630">
      <formula>C85="F3"</formula>
    </cfRule>
    <cfRule type="expression" dxfId="491" priority="631">
      <formula>C85="F2"</formula>
    </cfRule>
    <cfRule type="expression" priority="632">
      <formula>C85="F1"</formula>
    </cfRule>
    <cfRule type="expression" dxfId="490" priority="633">
      <formula>C85="F0"</formula>
    </cfRule>
  </conditionalFormatting>
  <conditionalFormatting sqref="F87">
    <cfRule type="expression" dxfId="489" priority="618">
      <formula>$I$12="null"</formula>
    </cfRule>
    <cfRule type="expression" dxfId="488" priority="619">
      <formula>F87="N/A"</formula>
    </cfRule>
    <cfRule type="expression" dxfId="487" priority="620">
      <formula>F87="o"</formula>
    </cfRule>
    <cfRule type="expression" dxfId="486" priority="621">
      <formula>F87="X"</formula>
    </cfRule>
  </conditionalFormatting>
  <conditionalFormatting sqref="C87:D87">
    <cfRule type="expression" dxfId="485" priority="622">
      <formula>C87="F3"</formula>
    </cfRule>
    <cfRule type="expression" dxfId="484" priority="623">
      <formula>C87="F2"</formula>
    </cfRule>
    <cfRule type="expression" dxfId="483" priority="624">
      <formula>C87="F1"</formula>
    </cfRule>
    <cfRule type="expression" dxfId="482" priority="625">
      <formula>C87="F0"</formula>
    </cfRule>
  </conditionalFormatting>
  <conditionalFormatting sqref="F89">
    <cfRule type="expression" dxfId="481" priority="610">
      <formula>$I$12="null"</formula>
    </cfRule>
    <cfRule type="expression" dxfId="480" priority="611">
      <formula>F89="N/A"</formula>
    </cfRule>
    <cfRule type="expression" dxfId="479" priority="612">
      <formula>F89="o"</formula>
    </cfRule>
    <cfRule type="expression" dxfId="478" priority="613">
      <formula>F89="X"</formula>
    </cfRule>
  </conditionalFormatting>
  <conditionalFormatting sqref="C89:D89">
    <cfRule type="expression" dxfId="477" priority="614">
      <formula>C89="F3"</formula>
    </cfRule>
    <cfRule type="expression" dxfId="476" priority="615">
      <formula>C89="F2"</formula>
    </cfRule>
    <cfRule type="expression" priority="616">
      <formula>C89="F1"</formula>
    </cfRule>
    <cfRule type="expression" dxfId="475" priority="617">
      <formula>C89="F0"</formula>
    </cfRule>
  </conditionalFormatting>
  <conditionalFormatting sqref="F92">
    <cfRule type="expression" dxfId="474" priority="602">
      <formula>$I$12="null"</formula>
    </cfRule>
    <cfRule type="expression" dxfId="473" priority="603">
      <formula>F92="N/A"</formula>
    </cfRule>
    <cfRule type="expression" dxfId="472" priority="604">
      <formula>F92="o"</formula>
    </cfRule>
    <cfRule type="expression" dxfId="471" priority="605">
      <formula>F92="X"</formula>
    </cfRule>
  </conditionalFormatting>
  <conditionalFormatting sqref="C92:D92">
    <cfRule type="expression" dxfId="470" priority="606">
      <formula>C92="F3"</formula>
    </cfRule>
    <cfRule type="expression" dxfId="469" priority="607">
      <formula>C92="F2"</formula>
    </cfRule>
    <cfRule type="expression" priority="608">
      <formula>C92="F1"</formula>
    </cfRule>
    <cfRule type="expression" dxfId="468" priority="609">
      <formula>C92="F0"</formula>
    </cfRule>
  </conditionalFormatting>
  <conditionalFormatting sqref="H86">
    <cfRule type="expression" dxfId="467" priority="601">
      <formula>H86=0</formula>
    </cfRule>
  </conditionalFormatting>
  <conditionalFormatting sqref="H88">
    <cfRule type="expression" dxfId="466" priority="600">
      <formula>H88=0</formula>
    </cfRule>
  </conditionalFormatting>
  <conditionalFormatting sqref="H90">
    <cfRule type="expression" dxfId="465" priority="599">
      <formula>H90=0</formula>
    </cfRule>
  </conditionalFormatting>
  <conditionalFormatting sqref="H93">
    <cfRule type="expression" dxfId="464" priority="598">
      <formula>H93=0</formula>
    </cfRule>
  </conditionalFormatting>
  <conditionalFormatting sqref="H96">
    <cfRule type="expression" dxfId="463" priority="597">
      <formula>H96=0</formula>
    </cfRule>
  </conditionalFormatting>
  <conditionalFormatting sqref="I85">
    <cfRule type="expression" dxfId="462" priority="596">
      <formula>F85="X"</formula>
    </cfRule>
  </conditionalFormatting>
  <conditionalFormatting sqref="I87">
    <cfRule type="expression" dxfId="461" priority="595">
      <formula>F87="X"</formula>
    </cfRule>
  </conditionalFormatting>
  <conditionalFormatting sqref="I89">
    <cfRule type="expression" dxfId="460" priority="594">
      <formula>F89="X"</formula>
    </cfRule>
  </conditionalFormatting>
  <conditionalFormatting sqref="I92">
    <cfRule type="expression" dxfId="459" priority="593">
      <formula>F92="X"</formula>
    </cfRule>
  </conditionalFormatting>
  <conditionalFormatting sqref="I94">
    <cfRule type="expression" dxfId="458" priority="592">
      <formula>F94="X"</formula>
    </cfRule>
  </conditionalFormatting>
  <conditionalFormatting sqref="F91">
    <cfRule type="expression" dxfId="457" priority="584">
      <formula>$I$12="null"</formula>
    </cfRule>
    <cfRule type="expression" dxfId="456" priority="585">
      <formula>F91="N/A"</formula>
    </cfRule>
    <cfRule type="expression" dxfId="455" priority="586">
      <formula>F91="o"</formula>
    </cfRule>
    <cfRule type="expression" dxfId="454" priority="587">
      <formula>F91="X"</formula>
    </cfRule>
  </conditionalFormatting>
  <conditionalFormatting sqref="C91:D91">
    <cfRule type="expression" dxfId="453" priority="588">
      <formula>C91="F3"</formula>
    </cfRule>
    <cfRule type="expression" dxfId="452" priority="589">
      <formula>C91="F2"</formula>
    </cfRule>
    <cfRule type="expression" priority="590">
      <formula>C91="F1"</formula>
    </cfRule>
    <cfRule type="expression" dxfId="451" priority="591">
      <formula>C91="F0"</formula>
    </cfRule>
  </conditionalFormatting>
  <conditionalFormatting sqref="F102">
    <cfRule type="expression" dxfId="450" priority="576">
      <formula>$I$12="null"</formula>
    </cfRule>
    <cfRule type="expression" dxfId="449" priority="577">
      <formula>F102="N/A"</formula>
    </cfRule>
    <cfRule type="expression" dxfId="448" priority="578">
      <formula>F102="o"</formula>
    </cfRule>
    <cfRule type="expression" dxfId="447" priority="579">
      <formula>F102="X"</formula>
    </cfRule>
  </conditionalFormatting>
  <conditionalFormatting sqref="C102:D102">
    <cfRule type="expression" dxfId="446" priority="580">
      <formula>C102="F3"</formula>
    </cfRule>
    <cfRule type="expression" dxfId="445" priority="581">
      <formula>C102="F2"</formula>
    </cfRule>
    <cfRule type="expression" priority="582">
      <formula>C102="F1"</formula>
    </cfRule>
    <cfRule type="expression" dxfId="444" priority="583">
      <formula>C102="F0"</formula>
    </cfRule>
  </conditionalFormatting>
  <conditionalFormatting sqref="F103">
    <cfRule type="expression" dxfId="443" priority="568">
      <formula>$I$12="null"</formula>
    </cfRule>
    <cfRule type="expression" dxfId="442" priority="569">
      <formula>F103="N/A"</formula>
    </cfRule>
    <cfRule type="expression" dxfId="441" priority="570">
      <formula>F103="o"</formula>
    </cfRule>
    <cfRule type="expression" dxfId="440" priority="571">
      <formula>F103="X"</formula>
    </cfRule>
  </conditionalFormatting>
  <conditionalFormatting sqref="C103:D103">
    <cfRule type="expression" dxfId="439" priority="572">
      <formula>C103="F3"</formula>
    </cfRule>
    <cfRule type="expression" dxfId="438" priority="573">
      <formula>C103="F2"</formula>
    </cfRule>
    <cfRule type="expression" priority="574">
      <formula>C103="F1"</formula>
    </cfRule>
    <cfRule type="expression" dxfId="437" priority="575">
      <formula>C103="F0"</formula>
    </cfRule>
  </conditionalFormatting>
  <conditionalFormatting sqref="F104">
    <cfRule type="expression" dxfId="436" priority="560">
      <formula>$I$12="null"</formula>
    </cfRule>
    <cfRule type="expression" dxfId="435" priority="561">
      <formula>F104="N/A"</formula>
    </cfRule>
    <cfRule type="expression" dxfId="434" priority="562">
      <formula>F104="o"</formula>
    </cfRule>
    <cfRule type="expression" dxfId="433" priority="563">
      <formula>F104="X"</formula>
    </cfRule>
  </conditionalFormatting>
  <conditionalFormatting sqref="C104:D104">
    <cfRule type="expression" dxfId="432" priority="564">
      <formula>C104="F3"</formula>
    </cfRule>
    <cfRule type="expression" dxfId="431" priority="565">
      <formula>C104="F2"</formula>
    </cfRule>
    <cfRule type="expression" priority="566">
      <formula>C104="F1"</formula>
    </cfRule>
    <cfRule type="expression" dxfId="430" priority="567">
      <formula>C104="F0"</formula>
    </cfRule>
  </conditionalFormatting>
  <conditionalFormatting sqref="F117">
    <cfRule type="expression" dxfId="429" priority="456">
      <formula>$I$12="null"</formula>
    </cfRule>
    <cfRule type="expression" dxfId="428" priority="457">
      <formula>F117="N/A"</formula>
    </cfRule>
    <cfRule type="expression" dxfId="427" priority="458">
      <formula>F117="o"</formula>
    </cfRule>
    <cfRule type="expression" dxfId="426" priority="459">
      <formula>F117="X"</formula>
    </cfRule>
  </conditionalFormatting>
  <conditionalFormatting sqref="C117:D117">
    <cfRule type="expression" dxfId="425" priority="460">
      <formula>C117="F3"</formula>
    </cfRule>
    <cfRule type="expression" dxfId="424" priority="461">
      <formula>C117="F2"</formula>
    </cfRule>
    <cfRule type="expression" priority="462">
      <formula>C117="F1"</formula>
    </cfRule>
    <cfRule type="expression" dxfId="423" priority="463">
      <formula>C117="F0"</formula>
    </cfRule>
  </conditionalFormatting>
  <conditionalFormatting sqref="F105">
    <cfRule type="expression" dxfId="422" priority="544">
      <formula>$I$12="null"</formula>
    </cfRule>
    <cfRule type="expression" dxfId="421" priority="545">
      <formula>F105="N/A"</formula>
    </cfRule>
    <cfRule type="expression" dxfId="420" priority="546">
      <formula>F105="o"</formula>
    </cfRule>
    <cfRule type="expression" dxfId="419" priority="547">
      <formula>F105="X"</formula>
    </cfRule>
  </conditionalFormatting>
  <conditionalFormatting sqref="C105:D105">
    <cfRule type="expression" dxfId="418" priority="548">
      <formula>C105="F3"</formula>
    </cfRule>
    <cfRule type="expression" dxfId="417" priority="549">
      <formula>C105="F2"</formula>
    </cfRule>
    <cfRule type="expression" priority="550">
      <formula>C105="F1"</formula>
    </cfRule>
    <cfRule type="expression" dxfId="416" priority="551">
      <formula>C105="F0"</formula>
    </cfRule>
  </conditionalFormatting>
  <conditionalFormatting sqref="F106">
    <cfRule type="expression" dxfId="415" priority="536">
      <formula>$I$12="null"</formula>
    </cfRule>
    <cfRule type="expression" dxfId="414" priority="537">
      <formula>F106="N/A"</formula>
    </cfRule>
    <cfRule type="expression" dxfId="413" priority="538">
      <formula>F106="o"</formula>
    </cfRule>
    <cfRule type="expression" dxfId="412" priority="539">
      <formula>F106="X"</formula>
    </cfRule>
  </conditionalFormatting>
  <conditionalFormatting sqref="C106:D106">
    <cfRule type="expression" dxfId="411" priority="540">
      <formula>C106="F3"</formula>
    </cfRule>
    <cfRule type="expression" dxfId="410" priority="541">
      <formula>C106="F2"</formula>
    </cfRule>
    <cfRule type="expression" priority="542">
      <formula>C106="F1"</formula>
    </cfRule>
    <cfRule type="expression" dxfId="409" priority="543">
      <formula>C106="F0"</formula>
    </cfRule>
  </conditionalFormatting>
  <conditionalFormatting sqref="F107">
    <cfRule type="expression" dxfId="408" priority="528">
      <formula>$I$12="null"</formula>
    </cfRule>
    <cfRule type="expression" dxfId="407" priority="529">
      <formula>F107="N/A"</formula>
    </cfRule>
    <cfRule type="expression" dxfId="406" priority="530">
      <formula>F107="o"</formula>
    </cfRule>
    <cfRule type="expression" dxfId="405" priority="531">
      <formula>F107="X"</formula>
    </cfRule>
  </conditionalFormatting>
  <conditionalFormatting sqref="C107:D107">
    <cfRule type="expression" dxfId="404" priority="532">
      <formula>C107="F3"</formula>
    </cfRule>
    <cfRule type="expression" dxfId="403" priority="533">
      <formula>C107="F2"</formula>
    </cfRule>
    <cfRule type="expression" priority="534">
      <formula>C107="F1"</formula>
    </cfRule>
    <cfRule type="expression" dxfId="402" priority="535">
      <formula>C107="F0"</formula>
    </cfRule>
  </conditionalFormatting>
  <conditionalFormatting sqref="F108">
    <cfRule type="expression" dxfId="401" priority="520">
      <formula>$I$12="null"</formula>
    </cfRule>
    <cfRule type="expression" dxfId="400" priority="521">
      <formula>F108="N/A"</formula>
    </cfRule>
    <cfRule type="expression" dxfId="399" priority="522">
      <formula>F108="o"</formula>
    </cfRule>
    <cfRule type="expression" dxfId="398" priority="523">
      <formula>F108="X"</formula>
    </cfRule>
  </conditionalFormatting>
  <conditionalFormatting sqref="C108:D108">
    <cfRule type="expression" dxfId="397" priority="524">
      <formula>C108="F3"</formula>
    </cfRule>
    <cfRule type="expression" dxfId="396" priority="525">
      <formula>C108="F2"</formula>
    </cfRule>
    <cfRule type="expression" priority="526">
      <formula>C108="F1"</formula>
    </cfRule>
    <cfRule type="expression" dxfId="395" priority="527">
      <formula>C108="F0"</formula>
    </cfRule>
  </conditionalFormatting>
  <conditionalFormatting sqref="F109">
    <cfRule type="expression" dxfId="394" priority="512">
      <formula>$I$12="null"</formula>
    </cfRule>
    <cfRule type="expression" dxfId="393" priority="513">
      <formula>F109="N/A"</formula>
    </cfRule>
    <cfRule type="expression" dxfId="392" priority="514">
      <formula>F109="o"</formula>
    </cfRule>
    <cfRule type="expression" dxfId="391" priority="515">
      <formula>F109="X"</formula>
    </cfRule>
  </conditionalFormatting>
  <conditionalFormatting sqref="C109:D109">
    <cfRule type="expression" dxfId="390" priority="516">
      <formula>C109="F3"</formula>
    </cfRule>
    <cfRule type="expression" dxfId="389" priority="517">
      <formula>C109="F2"</formula>
    </cfRule>
    <cfRule type="expression" priority="518">
      <formula>C109="F1"</formula>
    </cfRule>
    <cfRule type="expression" dxfId="388" priority="519">
      <formula>C109="F0"</formula>
    </cfRule>
  </conditionalFormatting>
  <conditionalFormatting sqref="F110">
    <cfRule type="expression" dxfId="387" priority="504">
      <formula>$I$12="null"</formula>
    </cfRule>
    <cfRule type="expression" dxfId="386" priority="505">
      <formula>F110="N/A"</formula>
    </cfRule>
    <cfRule type="expression" dxfId="385" priority="506">
      <formula>F110="o"</formula>
    </cfRule>
    <cfRule type="expression" dxfId="384" priority="507">
      <formula>F110="X"</formula>
    </cfRule>
  </conditionalFormatting>
  <conditionalFormatting sqref="C110:D110">
    <cfRule type="expression" dxfId="383" priority="508">
      <formula>C110="F3"</formula>
    </cfRule>
    <cfRule type="expression" dxfId="382" priority="509">
      <formula>C110="F2"</formula>
    </cfRule>
    <cfRule type="expression" priority="510">
      <formula>C110="F1"</formula>
    </cfRule>
    <cfRule type="expression" dxfId="381" priority="511">
      <formula>C110="F0"</formula>
    </cfRule>
  </conditionalFormatting>
  <conditionalFormatting sqref="F112">
    <cfRule type="expression" dxfId="380" priority="496">
      <formula>$I$12="null"</formula>
    </cfRule>
    <cfRule type="expression" dxfId="379" priority="497">
      <formula>F112="N/A"</formula>
    </cfRule>
    <cfRule type="expression" dxfId="378" priority="498">
      <formula>F112="o"</formula>
    </cfRule>
    <cfRule type="expression" dxfId="377" priority="499">
      <formula>F112="X"</formula>
    </cfRule>
  </conditionalFormatting>
  <conditionalFormatting sqref="C112:D112">
    <cfRule type="expression" dxfId="376" priority="500">
      <formula>C112="F3"</formula>
    </cfRule>
    <cfRule type="expression" dxfId="375" priority="501">
      <formula>C112="F2"</formula>
    </cfRule>
    <cfRule type="expression" priority="502">
      <formula>C112="F1"</formula>
    </cfRule>
    <cfRule type="expression" dxfId="374" priority="503">
      <formula>C112="F0"</formula>
    </cfRule>
  </conditionalFormatting>
  <conditionalFormatting sqref="F114">
    <cfRule type="expression" dxfId="373" priority="480">
      <formula>$I$12="null"</formula>
    </cfRule>
    <cfRule type="expression" dxfId="372" priority="481">
      <formula>F114="N/A"</formula>
    </cfRule>
    <cfRule type="expression" dxfId="371" priority="482">
      <formula>F114="o"</formula>
    </cfRule>
    <cfRule type="expression" dxfId="370" priority="483">
      <formula>F114="X"</formula>
    </cfRule>
  </conditionalFormatting>
  <conditionalFormatting sqref="C114:D114">
    <cfRule type="expression" dxfId="369" priority="484">
      <formula>C114="F3"</formula>
    </cfRule>
    <cfRule type="expression" dxfId="368" priority="485">
      <formula>C114="F2"</formula>
    </cfRule>
    <cfRule type="expression" priority="486">
      <formula>C114="F1"</formula>
    </cfRule>
    <cfRule type="expression" dxfId="367" priority="487">
      <formula>C114="F0"</formula>
    </cfRule>
  </conditionalFormatting>
  <conditionalFormatting sqref="F115">
    <cfRule type="expression" dxfId="366" priority="472">
      <formula>$I$12="null"</formula>
    </cfRule>
    <cfRule type="expression" dxfId="365" priority="473">
      <formula>F115="N/A"</formula>
    </cfRule>
    <cfRule type="expression" dxfId="364" priority="474">
      <formula>F115="o"</formula>
    </cfRule>
    <cfRule type="expression" dxfId="363" priority="475">
      <formula>F115="X"</formula>
    </cfRule>
  </conditionalFormatting>
  <conditionalFormatting sqref="C115:D115">
    <cfRule type="expression" dxfId="362" priority="476">
      <formula>C115="F3"</formula>
    </cfRule>
    <cfRule type="expression" dxfId="361" priority="477">
      <formula>C115="F2"</formula>
    </cfRule>
    <cfRule type="expression" priority="478">
      <formula>C115="F1"</formula>
    </cfRule>
    <cfRule type="expression" dxfId="360" priority="479">
      <formula>C115="F0"</formula>
    </cfRule>
  </conditionalFormatting>
  <conditionalFormatting sqref="F116">
    <cfRule type="expression" dxfId="359" priority="464">
      <formula>$I$12="null"</formula>
    </cfRule>
    <cfRule type="expression" dxfId="358" priority="465">
      <formula>F116="N/A"</formula>
    </cfRule>
    <cfRule type="expression" dxfId="357" priority="466">
      <formula>F116="o"</formula>
    </cfRule>
    <cfRule type="expression" dxfId="356" priority="467">
      <formula>F116="X"</formula>
    </cfRule>
  </conditionalFormatting>
  <conditionalFormatting sqref="C116:D116">
    <cfRule type="expression" dxfId="355" priority="468">
      <formula>C116="F3"</formula>
    </cfRule>
    <cfRule type="expression" dxfId="354" priority="469">
      <formula>C116="F2"</formula>
    </cfRule>
    <cfRule type="expression" priority="470">
      <formula>C116="F1"</formula>
    </cfRule>
    <cfRule type="expression" dxfId="353" priority="471">
      <formula>C116="F0"</formula>
    </cfRule>
  </conditionalFormatting>
  <conditionalFormatting sqref="F126">
    <cfRule type="expression" dxfId="352" priority="448">
      <formula>$I$12="null"</formula>
    </cfRule>
    <cfRule type="expression" dxfId="351" priority="449">
      <formula>F126="N/A"</formula>
    </cfRule>
    <cfRule type="expression" dxfId="350" priority="450">
      <formula>F126="o"</formula>
    </cfRule>
    <cfRule type="expression" dxfId="349" priority="451">
      <formula>F126="X"</formula>
    </cfRule>
  </conditionalFormatting>
  <conditionalFormatting sqref="C126:D126">
    <cfRule type="expression" dxfId="348" priority="452">
      <formula>C126="F3"</formula>
    </cfRule>
    <cfRule type="expression" dxfId="347" priority="453">
      <formula>C126="F2"</formula>
    </cfRule>
    <cfRule type="expression" priority="454">
      <formula>C126="F1"</formula>
    </cfRule>
    <cfRule type="expression" dxfId="346" priority="455">
      <formula>C126="F0"</formula>
    </cfRule>
  </conditionalFormatting>
  <conditionalFormatting sqref="F125">
    <cfRule type="expression" dxfId="345" priority="440">
      <formula>$I$12="null"</formula>
    </cfRule>
    <cfRule type="expression" dxfId="344" priority="441">
      <formula>F125="N/A"</formula>
    </cfRule>
    <cfRule type="expression" dxfId="343" priority="442">
      <formula>F125="o"</formula>
    </cfRule>
    <cfRule type="expression" dxfId="342" priority="443">
      <formula>F125="X"</formula>
    </cfRule>
  </conditionalFormatting>
  <conditionalFormatting sqref="C125:D125">
    <cfRule type="expression" dxfId="341" priority="444">
      <formula>C125="F3"</formula>
    </cfRule>
    <cfRule type="expression" dxfId="340" priority="445">
      <formula>C125="F2"</formula>
    </cfRule>
    <cfRule type="expression" priority="446">
      <formula>C125="F1"</formula>
    </cfRule>
    <cfRule type="expression" dxfId="339" priority="447">
      <formula>C125="F0"</formula>
    </cfRule>
  </conditionalFormatting>
  <conditionalFormatting sqref="F128">
    <cfRule type="expression" dxfId="338" priority="431">
      <formula>$I$12="null"</formula>
    </cfRule>
    <cfRule type="expression" dxfId="337" priority="432">
      <formula>F128="N/A"</formula>
    </cfRule>
    <cfRule type="expression" dxfId="336" priority="433">
      <formula>F128="o"</formula>
    </cfRule>
    <cfRule type="expression" dxfId="335" priority="434">
      <formula>F128="X"</formula>
    </cfRule>
  </conditionalFormatting>
  <conditionalFormatting sqref="C128:D128">
    <cfRule type="expression" dxfId="334" priority="435">
      <formula>C128="F3"</formula>
    </cfRule>
    <cfRule type="expression" dxfId="333" priority="436">
      <formula>C128="F2"</formula>
    </cfRule>
    <cfRule type="expression" priority="437">
      <formula>C128="F1"</formula>
    </cfRule>
    <cfRule type="expression" dxfId="332" priority="438">
      <formula>C128="F0"</formula>
    </cfRule>
  </conditionalFormatting>
  <conditionalFormatting sqref="C129:D131">
    <cfRule type="expression" dxfId="331" priority="403">
      <formula>C129="F3"</formula>
    </cfRule>
    <cfRule type="expression" dxfId="330" priority="404">
      <formula>C129="F2"</formula>
    </cfRule>
    <cfRule type="expression" priority="405">
      <formula>C129="F1"</formula>
    </cfRule>
    <cfRule type="expression" dxfId="329" priority="406">
      <formula>C129="F0"</formula>
    </cfRule>
  </conditionalFormatting>
  <conditionalFormatting sqref="F129:F131">
    <cfRule type="expression" dxfId="328" priority="399">
      <formula>$I$12="null"</formula>
    </cfRule>
    <cfRule type="expression" dxfId="327" priority="400">
      <formula>F129="N/A"</formula>
    </cfRule>
    <cfRule type="expression" dxfId="326" priority="401">
      <formula>F129="o"</formula>
    </cfRule>
    <cfRule type="expression" dxfId="325" priority="402">
      <formula>F129="X"</formula>
    </cfRule>
  </conditionalFormatting>
  <conditionalFormatting sqref="C133:D133">
    <cfRule type="expression" dxfId="324" priority="395">
      <formula>C133="F3"</formula>
    </cfRule>
    <cfRule type="expression" dxfId="323" priority="396">
      <formula>C133="F2"</formula>
    </cfRule>
    <cfRule type="expression" priority="397">
      <formula>C133="F1"</formula>
    </cfRule>
    <cfRule type="expression" dxfId="322" priority="398">
      <formula>C133="F0"</formula>
    </cfRule>
  </conditionalFormatting>
  <conditionalFormatting sqref="F133">
    <cfRule type="expression" dxfId="321" priority="391">
      <formula>$I$12="null"</formula>
    </cfRule>
    <cfRule type="expression" dxfId="320" priority="392">
      <formula>F133="N/A"</formula>
    </cfRule>
    <cfRule type="expression" dxfId="319" priority="393">
      <formula>F133="o"</formula>
    </cfRule>
    <cfRule type="expression" dxfId="318" priority="394">
      <formula>F133="X"</formula>
    </cfRule>
  </conditionalFormatting>
  <conditionalFormatting sqref="C134:D134">
    <cfRule type="expression" dxfId="317" priority="387">
      <formula>C134="F3"</formula>
    </cfRule>
    <cfRule type="expression" dxfId="316" priority="388">
      <formula>C134="F2"</formula>
    </cfRule>
    <cfRule type="expression" priority="389">
      <formula>C134="F1"</formula>
    </cfRule>
    <cfRule type="expression" dxfId="315" priority="390">
      <formula>C134="F0"</formula>
    </cfRule>
  </conditionalFormatting>
  <conditionalFormatting sqref="F134">
    <cfRule type="expression" dxfId="314" priority="383">
      <formula>$I$12="null"</formula>
    </cfRule>
    <cfRule type="expression" dxfId="313" priority="384">
      <formula>F134="N/A"</formula>
    </cfRule>
    <cfRule type="expression" dxfId="312" priority="385">
      <formula>F134="o"</formula>
    </cfRule>
    <cfRule type="expression" dxfId="311" priority="386">
      <formula>F134="X"</formula>
    </cfRule>
  </conditionalFormatting>
  <conditionalFormatting sqref="C135:D135">
    <cfRule type="expression" dxfId="310" priority="379">
      <formula>C135="F3"</formula>
    </cfRule>
    <cfRule type="expression" dxfId="309" priority="380">
      <formula>C135="F2"</formula>
    </cfRule>
    <cfRule type="expression" priority="381">
      <formula>C135="F1"</formula>
    </cfRule>
    <cfRule type="expression" dxfId="308" priority="382">
      <formula>C135="F0"</formula>
    </cfRule>
  </conditionalFormatting>
  <conditionalFormatting sqref="F135">
    <cfRule type="expression" dxfId="307" priority="375">
      <formula>$I$12="null"</formula>
    </cfRule>
    <cfRule type="expression" dxfId="306" priority="376">
      <formula>F135="N/A"</formula>
    </cfRule>
    <cfRule type="expression" dxfId="305" priority="377">
      <formula>F135="o"</formula>
    </cfRule>
    <cfRule type="expression" dxfId="304" priority="378">
      <formula>F135="X"</formula>
    </cfRule>
  </conditionalFormatting>
  <conditionalFormatting sqref="F136">
    <cfRule type="expression" dxfId="303" priority="367">
      <formula>$I$12="null"</formula>
    </cfRule>
    <cfRule type="expression" dxfId="302" priority="368">
      <formula>F136="N/A"</formula>
    </cfRule>
    <cfRule type="expression" dxfId="301" priority="369">
      <formula>F136="o"</formula>
    </cfRule>
    <cfRule type="expression" dxfId="300" priority="370">
      <formula>F136="X"</formula>
    </cfRule>
  </conditionalFormatting>
  <conditionalFormatting sqref="C136:D136">
    <cfRule type="expression" dxfId="299" priority="371">
      <formula>C136="F3"</formula>
    </cfRule>
    <cfRule type="expression" dxfId="298" priority="372">
      <formula>C136="F2"</formula>
    </cfRule>
    <cfRule type="expression" priority="373">
      <formula>C136="F1"</formula>
    </cfRule>
    <cfRule type="expression" dxfId="297" priority="374">
      <formula>C136="F0"</formula>
    </cfRule>
  </conditionalFormatting>
  <conditionalFormatting sqref="F137">
    <cfRule type="expression" dxfId="296" priority="359">
      <formula>$I$12="null"</formula>
    </cfRule>
    <cfRule type="expression" dxfId="295" priority="360">
      <formula>F137="N/A"</formula>
    </cfRule>
    <cfRule type="expression" dxfId="294" priority="361">
      <formula>F137="o"</formula>
    </cfRule>
    <cfRule type="expression" dxfId="293" priority="362">
      <formula>F137="X"</formula>
    </cfRule>
  </conditionalFormatting>
  <conditionalFormatting sqref="C137:D137">
    <cfRule type="expression" dxfId="292" priority="363">
      <formula>C137="F3"</formula>
    </cfRule>
    <cfRule type="expression" dxfId="291" priority="364">
      <formula>C137="F2"</formula>
    </cfRule>
    <cfRule type="expression" priority="365">
      <formula>C137="F1"</formula>
    </cfRule>
    <cfRule type="expression" dxfId="290" priority="366">
      <formula>C137="F0"</formula>
    </cfRule>
  </conditionalFormatting>
  <conditionalFormatting sqref="F138">
    <cfRule type="expression" dxfId="289" priority="351">
      <formula>$I$12="null"</formula>
    </cfRule>
    <cfRule type="expression" dxfId="288" priority="352">
      <formula>F138="N/A"</formula>
    </cfRule>
    <cfRule type="expression" dxfId="287" priority="353">
      <formula>F138="o"</formula>
    </cfRule>
    <cfRule type="expression" dxfId="286" priority="354">
      <formula>F138="X"</formula>
    </cfRule>
  </conditionalFormatting>
  <conditionalFormatting sqref="C138:D138">
    <cfRule type="expression" dxfId="285" priority="355">
      <formula>C138="F3"</formula>
    </cfRule>
    <cfRule type="expression" dxfId="284" priority="356">
      <formula>C138="F2"</formula>
    </cfRule>
    <cfRule type="expression" priority="357">
      <formula>C138="F1"</formula>
    </cfRule>
    <cfRule type="expression" dxfId="283" priority="358">
      <formula>C138="F0"</formula>
    </cfRule>
  </conditionalFormatting>
  <conditionalFormatting sqref="F139">
    <cfRule type="expression" dxfId="282" priority="343">
      <formula>$I$12="null"</formula>
    </cfRule>
    <cfRule type="expression" dxfId="281" priority="344">
      <formula>F139="N/A"</formula>
    </cfRule>
    <cfRule type="expression" dxfId="280" priority="345">
      <formula>F139="o"</formula>
    </cfRule>
    <cfRule type="expression" dxfId="279" priority="346">
      <formula>F139="X"</formula>
    </cfRule>
  </conditionalFormatting>
  <conditionalFormatting sqref="C139:D139">
    <cfRule type="expression" dxfId="278" priority="347">
      <formula>C139="F3"</formula>
    </cfRule>
    <cfRule type="expression" dxfId="277" priority="348">
      <formula>C139="F2"</formula>
    </cfRule>
    <cfRule type="expression" priority="349">
      <formula>C139="F1"</formula>
    </cfRule>
    <cfRule type="expression" dxfId="276" priority="350">
      <formula>C139="F0"</formula>
    </cfRule>
  </conditionalFormatting>
  <conditionalFormatting sqref="F141">
    <cfRule type="expression" dxfId="275" priority="335">
      <formula>$I$12="null"</formula>
    </cfRule>
    <cfRule type="expression" dxfId="274" priority="336">
      <formula>F141="N/A"</formula>
    </cfRule>
    <cfRule type="expression" dxfId="273" priority="337">
      <formula>F141="o"</formula>
    </cfRule>
    <cfRule type="expression" dxfId="272" priority="338">
      <formula>F141="X"</formula>
    </cfRule>
  </conditionalFormatting>
  <conditionalFormatting sqref="C141:D141">
    <cfRule type="expression" dxfId="271" priority="339">
      <formula>C141="F3"</formula>
    </cfRule>
    <cfRule type="expression" dxfId="270" priority="340">
      <formula>C141="F2"</formula>
    </cfRule>
    <cfRule type="expression" priority="341">
      <formula>C141="F1"</formula>
    </cfRule>
    <cfRule type="expression" dxfId="269" priority="342">
      <formula>C141="F0"</formula>
    </cfRule>
  </conditionalFormatting>
  <conditionalFormatting sqref="F142">
    <cfRule type="expression" dxfId="268" priority="327">
      <formula>$I$12="null"</formula>
    </cfRule>
    <cfRule type="expression" dxfId="267" priority="328">
      <formula>F142="N/A"</formula>
    </cfRule>
    <cfRule type="expression" dxfId="266" priority="329">
      <formula>F142="o"</formula>
    </cfRule>
    <cfRule type="expression" dxfId="265" priority="330">
      <formula>F142="X"</formula>
    </cfRule>
  </conditionalFormatting>
  <conditionalFormatting sqref="C142:D142">
    <cfRule type="expression" dxfId="264" priority="331">
      <formula>C142="F3"</formula>
    </cfRule>
    <cfRule type="expression" dxfId="263" priority="332">
      <formula>C142="F2"</formula>
    </cfRule>
    <cfRule type="expression" priority="333">
      <formula>C142="F1"</formula>
    </cfRule>
    <cfRule type="expression" dxfId="262" priority="334">
      <formula>C142="F0"</formula>
    </cfRule>
  </conditionalFormatting>
  <conditionalFormatting sqref="F143">
    <cfRule type="expression" dxfId="261" priority="319">
      <formula>$I$12="null"</formula>
    </cfRule>
    <cfRule type="expression" dxfId="260" priority="320">
      <formula>F143="N/A"</formula>
    </cfRule>
    <cfRule type="expression" dxfId="259" priority="321">
      <formula>F143="o"</formula>
    </cfRule>
    <cfRule type="expression" dxfId="258" priority="322">
      <formula>F143="X"</formula>
    </cfRule>
  </conditionalFormatting>
  <conditionalFormatting sqref="C143:D143">
    <cfRule type="expression" dxfId="257" priority="323">
      <formula>C143="F3"</formula>
    </cfRule>
    <cfRule type="expression" dxfId="256" priority="324">
      <formula>C143="F2"</formula>
    </cfRule>
    <cfRule type="expression" priority="325">
      <formula>C143="F1"</formula>
    </cfRule>
    <cfRule type="expression" dxfId="255" priority="326">
      <formula>C143="F0"</formula>
    </cfRule>
  </conditionalFormatting>
  <conditionalFormatting sqref="F144">
    <cfRule type="expression" dxfId="254" priority="311">
      <formula>$I$12="null"</formula>
    </cfRule>
    <cfRule type="expression" dxfId="253" priority="312">
      <formula>F144="N/A"</formula>
    </cfRule>
    <cfRule type="expression" dxfId="252" priority="313">
      <formula>F144="o"</formula>
    </cfRule>
    <cfRule type="expression" dxfId="251" priority="314">
      <formula>F144="X"</formula>
    </cfRule>
  </conditionalFormatting>
  <conditionalFormatting sqref="C144:D144">
    <cfRule type="expression" dxfId="250" priority="315">
      <formula>C144="F3"</formula>
    </cfRule>
    <cfRule type="expression" dxfId="249" priority="316">
      <formula>C144="F2"</formula>
    </cfRule>
    <cfRule type="expression" priority="317">
      <formula>C144="F1"</formula>
    </cfRule>
    <cfRule type="expression" dxfId="248" priority="318">
      <formula>C144="F0"</formula>
    </cfRule>
  </conditionalFormatting>
  <conditionalFormatting sqref="F145">
    <cfRule type="expression" dxfId="247" priority="303">
      <formula>$I$12="null"</formula>
    </cfRule>
    <cfRule type="expression" dxfId="246" priority="304">
      <formula>F145="N/A"</formula>
    </cfRule>
    <cfRule type="expression" dxfId="245" priority="305">
      <formula>F145="o"</formula>
    </cfRule>
    <cfRule type="expression" dxfId="244" priority="306">
      <formula>F145="X"</formula>
    </cfRule>
  </conditionalFormatting>
  <conditionalFormatting sqref="C145:D145">
    <cfRule type="expression" dxfId="243" priority="307">
      <formula>C145="F3"</formula>
    </cfRule>
    <cfRule type="expression" dxfId="242" priority="308">
      <formula>C145="F2"</formula>
    </cfRule>
    <cfRule type="expression" priority="309">
      <formula>C145="F1"</formula>
    </cfRule>
    <cfRule type="expression" dxfId="241" priority="310">
      <formula>C145="F0"</formula>
    </cfRule>
  </conditionalFormatting>
  <conditionalFormatting sqref="F146">
    <cfRule type="expression" dxfId="240" priority="295">
      <formula>$I$12="null"</formula>
    </cfRule>
    <cfRule type="expression" dxfId="239" priority="296">
      <formula>F146="N/A"</formula>
    </cfRule>
    <cfRule type="expression" dxfId="238" priority="297">
      <formula>F146="o"</formula>
    </cfRule>
    <cfRule type="expression" dxfId="237" priority="298">
      <formula>F146="X"</formula>
    </cfRule>
  </conditionalFormatting>
  <conditionalFormatting sqref="C146:D146">
    <cfRule type="expression" dxfId="236" priority="299">
      <formula>C146="F3"</formula>
    </cfRule>
    <cfRule type="expression" dxfId="235" priority="300">
      <formula>C146="F2"</formula>
    </cfRule>
    <cfRule type="expression" priority="301">
      <formula>C146="F1"</formula>
    </cfRule>
    <cfRule type="expression" dxfId="234" priority="302">
      <formula>C146="F0"</formula>
    </cfRule>
  </conditionalFormatting>
  <conditionalFormatting sqref="F147">
    <cfRule type="expression" dxfId="233" priority="287">
      <formula>$I$12="null"</formula>
    </cfRule>
    <cfRule type="expression" dxfId="232" priority="288">
      <formula>F147="N/A"</formula>
    </cfRule>
    <cfRule type="expression" dxfId="231" priority="289">
      <formula>F147="o"</formula>
    </cfRule>
    <cfRule type="expression" dxfId="230" priority="290">
      <formula>F147="X"</formula>
    </cfRule>
  </conditionalFormatting>
  <conditionalFormatting sqref="C147:D147">
    <cfRule type="expression" dxfId="229" priority="243">
      <formula>C147="F3"</formula>
    </cfRule>
    <cfRule type="expression" dxfId="228" priority="244">
      <formula>C147="F2"</formula>
    </cfRule>
    <cfRule type="expression" priority="245">
      <formula>C147="F1"</formula>
    </cfRule>
    <cfRule type="expression" dxfId="227" priority="246">
      <formula>C147="F0"</formula>
    </cfRule>
  </conditionalFormatting>
  <conditionalFormatting sqref="F148">
    <cfRule type="expression" dxfId="226" priority="279">
      <formula>$I$12="null"</formula>
    </cfRule>
    <cfRule type="expression" dxfId="225" priority="280">
      <formula>F148="N/A"</formula>
    </cfRule>
    <cfRule type="expression" dxfId="224" priority="281">
      <formula>F148="o"</formula>
    </cfRule>
    <cfRule type="expression" dxfId="223" priority="282">
      <formula>F148="X"</formula>
    </cfRule>
  </conditionalFormatting>
  <conditionalFormatting sqref="C148:D148">
    <cfRule type="expression" dxfId="222" priority="239">
      <formula>C148="F3"</formula>
    </cfRule>
    <cfRule type="expression" dxfId="221" priority="240">
      <formula>C148="F2"</formula>
    </cfRule>
    <cfRule type="expression" priority="241">
      <formula>C148="F1"</formula>
    </cfRule>
    <cfRule type="expression" dxfId="220" priority="242">
      <formula>C148="F0"</formula>
    </cfRule>
  </conditionalFormatting>
  <conditionalFormatting sqref="F149">
    <cfRule type="expression" dxfId="219" priority="271">
      <formula>$I$12="null"</formula>
    </cfRule>
    <cfRule type="expression" dxfId="218" priority="272">
      <formula>F149="N/A"</formula>
    </cfRule>
    <cfRule type="expression" dxfId="217" priority="273">
      <formula>F149="o"</formula>
    </cfRule>
    <cfRule type="expression" dxfId="216" priority="274">
      <formula>F149="X"</formula>
    </cfRule>
  </conditionalFormatting>
  <conditionalFormatting sqref="C149:D149">
    <cfRule type="expression" dxfId="215" priority="235">
      <formula>C149="F3"</formula>
    </cfRule>
    <cfRule type="expression" dxfId="214" priority="236">
      <formula>C149="F2"</formula>
    </cfRule>
    <cfRule type="expression" priority="237">
      <formula>C149="F1"</formula>
    </cfRule>
    <cfRule type="expression" dxfId="213" priority="238">
      <formula>C149="F0"</formula>
    </cfRule>
  </conditionalFormatting>
  <conditionalFormatting sqref="F150">
    <cfRule type="expression" dxfId="212" priority="263">
      <formula>$I$12="null"</formula>
    </cfRule>
    <cfRule type="expression" dxfId="211" priority="264">
      <formula>F150="N/A"</formula>
    </cfRule>
    <cfRule type="expression" dxfId="210" priority="265">
      <formula>F150="o"</formula>
    </cfRule>
    <cfRule type="expression" dxfId="209" priority="266">
      <formula>F150="X"</formula>
    </cfRule>
  </conditionalFormatting>
  <conditionalFormatting sqref="C150:D150">
    <cfRule type="expression" dxfId="208" priority="231">
      <formula>C150="F3"</formula>
    </cfRule>
    <cfRule type="expression" dxfId="207" priority="232">
      <formula>C150="F2"</formula>
    </cfRule>
    <cfRule type="expression" priority="233">
      <formula>C150="F1"</formula>
    </cfRule>
    <cfRule type="expression" dxfId="206" priority="234">
      <formula>C150="F0"</formula>
    </cfRule>
  </conditionalFormatting>
  <conditionalFormatting sqref="F151">
    <cfRule type="expression" dxfId="205" priority="255">
      <formula>$I$12="null"</formula>
    </cfRule>
    <cfRule type="expression" dxfId="204" priority="256">
      <formula>F151="N/A"</formula>
    </cfRule>
    <cfRule type="expression" dxfId="203" priority="257">
      <formula>F151="o"</formula>
    </cfRule>
    <cfRule type="expression" dxfId="202" priority="258">
      <formula>F151="X"</formula>
    </cfRule>
  </conditionalFormatting>
  <conditionalFormatting sqref="C151:D151">
    <cfRule type="expression" dxfId="201" priority="227">
      <formula>C151="F3"</formula>
    </cfRule>
    <cfRule type="expression" dxfId="200" priority="228">
      <formula>C151="F2"</formula>
    </cfRule>
    <cfRule type="expression" priority="229">
      <formula>C151="F1"</formula>
    </cfRule>
    <cfRule type="expression" dxfId="199" priority="230">
      <formula>C151="F0"</formula>
    </cfRule>
  </conditionalFormatting>
  <conditionalFormatting sqref="F152">
    <cfRule type="expression" dxfId="198" priority="247">
      <formula>$I$12="null"</formula>
    </cfRule>
    <cfRule type="expression" dxfId="197" priority="248">
      <formula>F152="N/A"</formula>
    </cfRule>
    <cfRule type="expression" dxfId="196" priority="249">
      <formula>F152="o"</formula>
    </cfRule>
    <cfRule type="expression" dxfId="195" priority="250">
      <formula>F152="X"</formula>
    </cfRule>
  </conditionalFormatting>
  <conditionalFormatting sqref="C152:D152">
    <cfRule type="expression" dxfId="194" priority="223">
      <formula>C152="F3"</formula>
    </cfRule>
    <cfRule type="expression" dxfId="193" priority="224">
      <formula>C152="F2"</formula>
    </cfRule>
    <cfRule type="expression" priority="225">
      <formula>C152="F1"</formula>
    </cfRule>
    <cfRule type="expression" dxfId="192" priority="226">
      <formula>C152="F0"</formula>
    </cfRule>
  </conditionalFormatting>
  <conditionalFormatting sqref="C154:D154">
    <cfRule type="expression" dxfId="191" priority="215">
      <formula>C154="F3"</formula>
    </cfRule>
    <cfRule type="expression" dxfId="190" priority="216">
      <formula>C154="F2"</formula>
    </cfRule>
    <cfRule type="expression" priority="217">
      <formula>C154="F1"</formula>
    </cfRule>
    <cfRule type="expression" dxfId="189" priority="218">
      <formula>C154="F0"</formula>
    </cfRule>
  </conditionalFormatting>
  <conditionalFormatting sqref="C155:D155">
    <cfRule type="expression" dxfId="188" priority="207">
      <formula>C155="F3"</formula>
    </cfRule>
    <cfRule type="expression" dxfId="187" priority="208">
      <formula>C155="F2"</formula>
    </cfRule>
    <cfRule type="expression" priority="209">
      <formula>C155="F1"</formula>
    </cfRule>
    <cfRule type="expression" dxfId="186" priority="210">
      <formula>C155="F0"</formula>
    </cfRule>
  </conditionalFormatting>
  <conditionalFormatting sqref="F154">
    <cfRule type="expression" dxfId="185" priority="219">
      <formula>$I$12="null"</formula>
    </cfRule>
    <cfRule type="expression" dxfId="184" priority="220">
      <formula>F154="N/A"</formula>
    </cfRule>
    <cfRule type="expression" dxfId="183" priority="221">
      <formula>F154="o"</formula>
    </cfRule>
    <cfRule type="expression" dxfId="182" priority="222">
      <formula>F154="X"</formula>
    </cfRule>
  </conditionalFormatting>
  <conditionalFormatting sqref="F155">
    <cfRule type="expression" dxfId="181" priority="211">
      <formula>$I$12="null"</formula>
    </cfRule>
    <cfRule type="expression" dxfId="180" priority="212">
      <formula>F155="N/A"</formula>
    </cfRule>
    <cfRule type="expression" dxfId="179" priority="213">
      <formula>F155="o"</formula>
    </cfRule>
    <cfRule type="expression" dxfId="178" priority="214">
      <formula>F155="X"</formula>
    </cfRule>
  </conditionalFormatting>
  <conditionalFormatting sqref="F156">
    <cfRule type="expression" dxfId="177" priority="203">
      <formula>$I$12="null"</formula>
    </cfRule>
    <cfRule type="expression" dxfId="176" priority="204">
      <formula>F156="N/A"</formula>
    </cfRule>
    <cfRule type="expression" dxfId="175" priority="205">
      <formula>F156="o"</formula>
    </cfRule>
    <cfRule type="expression" dxfId="174" priority="206">
      <formula>F156="X"</formula>
    </cfRule>
  </conditionalFormatting>
  <conditionalFormatting sqref="C156:D156">
    <cfRule type="expression" dxfId="173" priority="199">
      <formula>C156="F3"</formula>
    </cfRule>
    <cfRule type="expression" dxfId="172" priority="200">
      <formula>C156="F2"</formula>
    </cfRule>
    <cfRule type="expression" priority="201">
      <formula>C156="F1"</formula>
    </cfRule>
    <cfRule type="expression" dxfId="171" priority="202">
      <formula>C156="F0"</formula>
    </cfRule>
  </conditionalFormatting>
  <conditionalFormatting sqref="F158">
    <cfRule type="expression" dxfId="170" priority="195">
      <formula>$I$12="null"</formula>
    </cfRule>
    <cfRule type="expression" dxfId="169" priority="196">
      <formula>F158="N/A"</formula>
    </cfRule>
    <cfRule type="expression" dxfId="168" priority="197">
      <formula>F158="o"</formula>
    </cfRule>
    <cfRule type="expression" dxfId="167" priority="198">
      <formula>F158="X"</formula>
    </cfRule>
  </conditionalFormatting>
  <conditionalFormatting sqref="C158:D158">
    <cfRule type="expression" dxfId="166" priority="191">
      <formula>C158="F3"</formula>
    </cfRule>
    <cfRule type="expression" dxfId="165" priority="192">
      <formula>C158="F2"</formula>
    </cfRule>
    <cfRule type="expression" priority="193">
      <formula>C158="F1"</formula>
    </cfRule>
    <cfRule type="expression" dxfId="164" priority="194">
      <formula>C158="F0"</formula>
    </cfRule>
  </conditionalFormatting>
  <conditionalFormatting sqref="F159">
    <cfRule type="expression" dxfId="163" priority="187">
      <formula>$I$12="null"</formula>
    </cfRule>
    <cfRule type="expression" dxfId="162" priority="188">
      <formula>F159="N/A"</formula>
    </cfRule>
    <cfRule type="expression" dxfId="161" priority="189">
      <formula>F159="o"</formula>
    </cfRule>
    <cfRule type="expression" dxfId="160" priority="190">
      <formula>F159="X"</formula>
    </cfRule>
  </conditionalFormatting>
  <conditionalFormatting sqref="C159:D159">
    <cfRule type="expression" dxfId="159" priority="183">
      <formula>C159="F3"</formula>
    </cfRule>
    <cfRule type="expression" dxfId="158" priority="184">
      <formula>C159="F2"</formula>
    </cfRule>
    <cfRule type="expression" priority="185">
      <formula>C159="F1"</formula>
    </cfRule>
    <cfRule type="expression" dxfId="157" priority="186">
      <formula>C159="F0"</formula>
    </cfRule>
  </conditionalFormatting>
  <conditionalFormatting sqref="E39:E42">
    <cfRule type="expression" dxfId="156" priority="175">
      <formula>E39="F3"</formula>
    </cfRule>
    <cfRule type="expression" dxfId="155" priority="176">
      <formula>E39="F2"</formula>
    </cfRule>
    <cfRule type="expression" priority="177">
      <formula>E39="F1"</formula>
    </cfRule>
    <cfRule type="expression" dxfId="154" priority="178">
      <formula>E39="F0"</formula>
    </cfRule>
  </conditionalFormatting>
  <conditionalFormatting sqref="E45:E51">
    <cfRule type="expression" dxfId="153" priority="171">
      <formula>E45="F3"</formula>
    </cfRule>
    <cfRule type="expression" dxfId="152" priority="172">
      <formula>E45="F2"</formula>
    </cfRule>
    <cfRule type="expression" priority="173">
      <formula>E45="F1"</formula>
    </cfRule>
    <cfRule type="expression" dxfId="151" priority="174">
      <formula>E45="F0"</formula>
    </cfRule>
  </conditionalFormatting>
  <conditionalFormatting sqref="E54:E56">
    <cfRule type="expression" dxfId="150" priority="167">
      <formula>E54="F3"</formula>
    </cfRule>
    <cfRule type="expression" dxfId="149" priority="168">
      <formula>E54="F2"</formula>
    </cfRule>
    <cfRule type="expression" priority="169">
      <formula>E54="F1"</formula>
    </cfRule>
    <cfRule type="expression" dxfId="148" priority="170">
      <formula>E54="F0"</formula>
    </cfRule>
  </conditionalFormatting>
  <conditionalFormatting sqref="E58">
    <cfRule type="expression" dxfId="147" priority="163">
      <formula>E58="F3"</formula>
    </cfRule>
    <cfRule type="expression" dxfId="146" priority="164">
      <formula>E58="F2"</formula>
    </cfRule>
    <cfRule type="expression" priority="165">
      <formula>E58="F1"</formula>
    </cfRule>
    <cfRule type="expression" dxfId="145" priority="166">
      <formula>E58="F0"</formula>
    </cfRule>
  </conditionalFormatting>
  <conditionalFormatting sqref="E61:E62">
    <cfRule type="expression" dxfId="144" priority="159">
      <formula>E61="F3"</formula>
    </cfRule>
    <cfRule type="expression" dxfId="143" priority="160">
      <formula>E61="F2"</formula>
    </cfRule>
    <cfRule type="expression" priority="161">
      <formula>E61="F1"</formula>
    </cfRule>
    <cfRule type="expression" dxfId="142" priority="162">
      <formula>E61="F0"</formula>
    </cfRule>
  </conditionalFormatting>
  <conditionalFormatting sqref="E66:E69">
    <cfRule type="expression" dxfId="141" priority="155">
      <formula>E66="F3"</formula>
    </cfRule>
    <cfRule type="expression" dxfId="140" priority="156">
      <formula>E66="F2"</formula>
    </cfRule>
    <cfRule type="expression" priority="157">
      <formula>E66="F1"</formula>
    </cfRule>
    <cfRule type="expression" dxfId="139" priority="158">
      <formula>E66="F0"</formula>
    </cfRule>
  </conditionalFormatting>
  <conditionalFormatting sqref="E71:E73">
    <cfRule type="expression" dxfId="138" priority="151">
      <formula>E71="F3"</formula>
    </cfRule>
    <cfRule type="expression" dxfId="137" priority="152">
      <formula>E71="F2"</formula>
    </cfRule>
    <cfRule type="expression" priority="153">
      <formula>E71="F1"</formula>
    </cfRule>
    <cfRule type="expression" dxfId="136" priority="154">
      <formula>E71="F0"</formula>
    </cfRule>
  </conditionalFormatting>
  <conditionalFormatting sqref="E75:E80">
    <cfRule type="expression" dxfId="135" priority="147">
      <formula>E75="F3"</formula>
    </cfRule>
    <cfRule type="expression" dxfId="134" priority="148">
      <formula>E75="F2"</formula>
    </cfRule>
    <cfRule type="expression" priority="149">
      <formula>E75="F1"</formula>
    </cfRule>
    <cfRule type="expression" dxfId="133" priority="150">
      <formula>E75="F0"</formula>
    </cfRule>
  </conditionalFormatting>
  <conditionalFormatting sqref="E82">
    <cfRule type="expression" dxfId="132" priority="143">
      <formula>E82="F3"</formula>
    </cfRule>
    <cfRule type="expression" dxfId="131" priority="144">
      <formula>E82="F2"</formula>
    </cfRule>
    <cfRule type="expression" priority="145">
      <formula>E82="F1"</formula>
    </cfRule>
    <cfRule type="expression" dxfId="130" priority="146">
      <formula>E82="F0"</formula>
    </cfRule>
  </conditionalFormatting>
  <conditionalFormatting sqref="E85">
    <cfRule type="expression" dxfId="129" priority="139">
      <formula>E85="F3"</formula>
    </cfRule>
    <cfRule type="expression" dxfId="128" priority="140">
      <formula>E85="F2"</formula>
    </cfRule>
    <cfRule type="expression" priority="141">
      <formula>E85="F1"</formula>
    </cfRule>
    <cfRule type="expression" dxfId="127" priority="142">
      <formula>E85="F0"</formula>
    </cfRule>
  </conditionalFormatting>
  <conditionalFormatting sqref="E87">
    <cfRule type="expression" dxfId="126" priority="135">
      <formula>E87="F3"</formula>
    </cfRule>
    <cfRule type="expression" dxfId="125" priority="136">
      <formula>E87="F2"</formula>
    </cfRule>
    <cfRule type="expression" priority="137">
      <formula>E87="F1"</formula>
    </cfRule>
    <cfRule type="expression" dxfId="124" priority="138">
      <formula>E87="F0"</formula>
    </cfRule>
  </conditionalFormatting>
  <conditionalFormatting sqref="E89">
    <cfRule type="expression" dxfId="123" priority="131">
      <formula>E89="F3"</formula>
    </cfRule>
    <cfRule type="expression" dxfId="122" priority="132">
      <formula>E89="F2"</formula>
    </cfRule>
    <cfRule type="expression" priority="133">
      <formula>E89="F1"</formula>
    </cfRule>
    <cfRule type="expression" dxfId="121" priority="134">
      <formula>E89="F0"</formula>
    </cfRule>
  </conditionalFormatting>
  <conditionalFormatting sqref="E91:E92">
    <cfRule type="expression" dxfId="120" priority="127">
      <formula>E91="F3"</formula>
    </cfRule>
    <cfRule type="expression" dxfId="119" priority="128">
      <formula>E91="F2"</formula>
    </cfRule>
    <cfRule type="expression" priority="129">
      <formula>E91="F1"</formula>
    </cfRule>
    <cfRule type="expression" dxfId="118" priority="130">
      <formula>E91="F0"</formula>
    </cfRule>
  </conditionalFormatting>
  <conditionalFormatting sqref="E102:E110">
    <cfRule type="expression" dxfId="117" priority="123">
      <formula>E102="F3"</formula>
    </cfRule>
    <cfRule type="expression" dxfId="116" priority="124">
      <formula>E102="F2"</formula>
    </cfRule>
    <cfRule type="expression" priority="125">
      <formula>E102="F1"</formula>
    </cfRule>
    <cfRule type="expression" dxfId="115" priority="126">
      <formula>E102="F0"</formula>
    </cfRule>
  </conditionalFormatting>
  <conditionalFormatting sqref="E112">
    <cfRule type="expression" dxfId="114" priority="119">
      <formula>E112="F3"</formula>
    </cfRule>
    <cfRule type="expression" dxfId="113" priority="120">
      <formula>E112="F2"</formula>
    </cfRule>
    <cfRule type="expression" priority="121">
      <formula>E112="F1"</formula>
    </cfRule>
    <cfRule type="expression" dxfId="112" priority="122">
      <formula>E112="F0"</formula>
    </cfRule>
  </conditionalFormatting>
  <conditionalFormatting sqref="E114:E117">
    <cfRule type="expression" dxfId="111" priority="115">
      <formula>E114="F3"</formula>
    </cfRule>
    <cfRule type="expression" dxfId="110" priority="116">
      <formula>E114="F2"</formula>
    </cfRule>
    <cfRule type="expression" priority="117">
      <formula>E114="F1"</formula>
    </cfRule>
    <cfRule type="expression" dxfId="109" priority="118">
      <formula>E114="F0"</formula>
    </cfRule>
  </conditionalFormatting>
  <conditionalFormatting sqref="E125:E126">
    <cfRule type="expression" dxfId="108" priority="111">
      <formula>E125="F3"</formula>
    </cfRule>
    <cfRule type="expression" dxfId="107" priority="112">
      <formula>E125="F2"</formula>
    </cfRule>
    <cfRule type="expression" priority="113">
      <formula>E125="F1"</formula>
    </cfRule>
    <cfRule type="expression" dxfId="106" priority="114">
      <formula>E125="F0"</formula>
    </cfRule>
  </conditionalFormatting>
  <conditionalFormatting sqref="E128:E131">
    <cfRule type="expression" dxfId="105" priority="107">
      <formula>E128="F3"</formula>
    </cfRule>
    <cfRule type="expression" dxfId="104" priority="108">
      <formula>E128="F2"</formula>
    </cfRule>
    <cfRule type="expression" priority="109">
      <formula>E128="F1"</formula>
    </cfRule>
    <cfRule type="expression" dxfId="103" priority="110">
      <formula>E128="F0"</formula>
    </cfRule>
  </conditionalFormatting>
  <conditionalFormatting sqref="E133:E139">
    <cfRule type="expression" dxfId="102" priority="103">
      <formula>E133="F3"</formula>
    </cfRule>
    <cfRule type="expression" dxfId="101" priority="104">
      <formula>E133="F2"</formula>
    </cfRule>
    <cfRule type="expression" priority="105">
      <formula>E133="F1"</formula>
    </cfRule>
    <cfRule type="expression" dxfId="100" priority="106">
      <formula>E133="F0"</formula>
    </cfRule>
  </conditionalFormatting>
  <conditionalFormatting sqref="E141:E152">
    <cfRule type="expression" dxfId="99" priority="99">
      <formula>E141="F3"</formula>
    </cfRule>
    <cfRule type="expression" dxfId="98" priority="100">
      <formula>E141="F2"</formula>
    </cfRule>
    <cfRule type="expression" priority="101">
      <formula>E141="F1"</formula>
    </cfRule>
    <cfRule type="expression" dxfId="97" priority="102">
      <formula>E141="F0"</formula>
    </cfRule>
  </conditionalFormatting>
  <conditionalFormatting sqref="E154:E156">
    <cfRule type="expression" dxfId="96" priority="95">
      <formula>E154="F3"</formula>
    </cfRule>
    <cfRule type="expression" dxfId="95" priority="96">
      <formula>E154="F2"</formula>
    </cfRule>
    <cfRule type="expression" priority="97">
      <formula>E154="F1"</formula>
    </cfRule>
    <cfRule type="expression" dxfId="94" priority="98">
      <formula>E154="F0"</formula>
    </cfRule>
  </conditionalFormatting>
  <conditionalFormatting sqref="E158:E159">
    <cfRule type="expression" dxfId="93" priority="91">
      <formula>E158="F3"</formula>
    </cfRule>
    <cfRule type="expression" dxfId="92" priority="92">
      <formula>E158="F2"</formula>
    </cfRule>
    <cfRule type="expression" priority="93">
      <formula>E158="F1"</formula>
    </cfRule>
    <cfRule type="expression" dxfId="91" priority="94">
      <formula>E158="F0"</formula>
    </cfRule>
  </conditionalFormatting>
  <conditionalFormatting sqref="C123">
    <cfRule type="expression" dxfId="90" priority="51">
      <formula>C123="F3"</formula>
    </cfRule>
    <cfRule type="expression" dxfId="89" priority="52">
      <formula>C123="F2"</formula>
    </cfRule>
    <cfRule type="expression" priority="53">
      <formula>C123="F1"</formula>
    </cfRule>
    <cfRule type="expression" dxfId="88" priority="54">
      <formula>C123="F0"</formula>
    </cfRule>
  </conditionalFormatting>
  <conditionalFormatting sqref="C119">
    <cfRule type="expression" dxfId="87" priority="63">
      <formula>C119="F3"</formula>
    </cfRule>
    <cfRule type="expression" dxfId="86" priority="64">
      <formula>C119="F2"</formula>
    </cfRule>
    <cfRule type="expression" priority="65">
      <formula>C119="F1"</formula>
    </cfRule>
    <cfRule type="expression" dxfId="85" priority="66">
      <formula>C119="F0"</formula>
    </cfRule>
  </conditionalFormatting>
  <conditionalFormatting sqref="C120">
    <cfRule type="expression" dxfId="84" priority="59">
      <formula>C120="F3"</formula>
    </cfRule>
    <cfRule type="expression" dxfId="83" priority="60">
      <formula>C120="F2"</formula>
    </cfRule>
    <cfRule type="expression" priority="61">
      <formula>C120="F1"</formula>
    </cfRule>
    <cfRule type="expression" dxfId="82" priority="62">
      <formula>C120="F0"</formula>
    </cfRule>
  </conditionalFormatting>
  <conditionalFormatting sqref="C121:C122">
    <cfRule type="expression" dxfId="81" priority="55">
      <formula>C121="F3"</formula>
    </cfRule>
    <cfRule type="expression" dxfId="80" priority="56">
      <formula>C121="F2"</formula>
    </cfRule>
    <cfRule type="expression" priority="57">
      <formula>C121="F1"</formula>
    </cfRule>
    <cfRule type="expression" dxfId="79" priority="58">
      <formula>C121="F0"</formula>
    </cfRule>
  </conditionalFormatting>
  <conditionalFormatting sqref="F119:F123">
    <cfRule type="expression" dxfId="78" priority="47">
      <formula>$I$12="null"</formula>
    </cfRule>
    <cfRule type="expression" dxfId="77" priority="48">
      <formula>F119="N/A"</formula>
    </cfRule>
    <cfRule type="expression" dxfId="76" priority="49">
      <formula>F119="o"</formula>
    </cfRule>
    <cfRule type="expression" dxfId="75" priority="50">
      <formula>F119="X"</formula>
    </cfRule>
  </conditionalFormatting>
  <conditionalFormatting sqref="E119:E123">
    <cfRule type="expression" dxfId="74" priority="43">
      <formula>E119="F3"</formula>
    </cfRule>
    <cfRule type="expression" dxfId="73" priority="44">
      <formula>E119="F2"</formula>
    </cfRule>
    <cfRule type="expression" priority="45">
      <formula>E119="F1"</formula>
    </cfRule>
    <cfRule type="expression" dxfId="72" priority="46">
      <formula>E119="F0"</formula>
    </cfRule>
  </conditionalFormatting>
  <conditionalFormatting sqref="F62">
    <cfRule type="expression" dxfId="71" priority="39">
      <formula>$I$12="null"</formula>
    </cfRule>
    <cfRule type="expression" dxfId="70" priority="40">
      <formula>F62="N/A"</formula>
    </cfRule>
    <cfRule type="expression" dxfId="69" priority="41">
      <formula>F62="o"</formula>
    </cfRule>
    <cfRule type="expression" dxfId="68" priority="42">
      <formula>F62="X"</formula>
    </cfRule>
  </conditionalFormatting>
  <conditionalFormatting sqref="I33:I35">
    <cfRule type="expression" dxfId="67" priority="34">
      <formula>G33="Pls. State the name of the mother company"</formula>
    </cfRule>
  </conditionalFormatting>
  <conditionalFormatting sqref="I33">
    <cfRule type="expression" dxfId="66" priority="28" stopIfTrue="1">
      <formula>I33&gt;0</formula>
    </cfRule>
    <cfRule type="expression" dxfId="65" priority="29">
      <formula>H33="N/A"</formula>
    </cfRule>
    <cfRule type="expression" dxfId="64" priority="30">
      <formula>H33="80%-100%"</formula>
    </cfRule>
    <cfRule type="expression" dxfId="63" priority="31">
      <formula>H33="50%-80%"</formula>
    </cfRule>
    <cfRule type="expression" dxfId="62" priority="32">
      <formula>H33="30%-50%"</formula>
    </cfRule>
    <cfRule type="expression" dxfId="61" priority="33">
      <formula>H33="&lt;10%"</formula>
    </cfRule>
  </conditionalFormatting>
  <conditionalFormatting sqref="I34:I35">
    <cfRule type="expression" dxfId="60" priority="22" stopIfTrue="1">
      <formula>I34&gt;0</formula>
    </cfRule>
    <cfRule type="expression" dxfId="59" priority="23">
      <formula>H34="N/A"</formula>
    </cfRule>
    <cfRule type="expression" dxfId="58" priority="24">
      <formula>H34="80%-100%"</formula>
    </cfRule>
    <cfRule type="expression" dxfId="57" priority="25">
      <formula>H34="50%-80%"</formula>
    </cfRule>
    <cfRule type="expression" dxfId="56" priority="26">
      <formula>H34="30%-50%"</formula>
    </cfRule>
    <cfRule type="expression" dxfId="55" priority="27">
      <formula>H34="&lt;10%"</formula>
    </cfRule>
  </conditionalFormatting>
  <conditionalFormatting sqref="H1">
    <cfRule type="expression" dxfId="54" priority="21">
      <formula>H1=""</formula>
    </cfRule>
  </conditionalFormatting>
  <conditionalFormatting sqref="H2:I2">
    <cfRule type="expression" dxfId="53" priority="20">
      <formula>H2=""</formula>
    </cfRule>
  </conditionalFormatting>
  <conditionalFormatting sqref="H3:I3">
    <cfRule type="expression" dxfId="52" priority="19">
      <formula>H3=""</formula>
    </cfRule>
  </conditionalFormatting>
  <conditionalFormatting sqref="I62">
    <cfRule type="expression" dxfId="51" priority="17">
      <formula>$I$62&gt;0</formula>
    </cfRule>
    <cfRule type="expression" dxfId="50" priority="18">
      <formula>$G$62="is the automotive business growing or declining?"</formula>
    </cfRule>
  </conditionalFormatting>
  <conditionalFormatting sqref="H72">
    <cfRule type="expression" dxfId="49" priority="14">
      <formula>$H$72="monthly"</formula>
    </cfRule>
    <cfRule type="expression" dxfId="48" priority="15">
      <formula>$H$72="weekly"</formula>
    </cfRule>
    <cfRule type="expression" dxfId="47" priority="16">
      <formula>$H$72="Daily"</formula>
    </cfRule>
  </conditionalFormatting>
  <conditionalFormatting sqref="I80">
    <cfRule type="expression" dxfId="46" priority="9">
      <formula>$I$62&gt;0</formula>
    </cfRule>
    <cfRule type="expression" dxfId="45" priority="10">
      <formula>$I$80=""</formula>
    </cfRule>
  </conditionalFormatting>
  <conditionalFormatting sqref="I81">
    <cfRule type="expression" dxfId="44" priority="6">
      <formula>$I$81=""</formula>
    </cfRule>
    <cfRule type="expression" dxfId="43" priority="7">
      <formula>$I$81&gt;0</formula>
    </cfRule>
  </conditionalFormatting>
  <conditionalFormatting sqref="I83">
    <cfRule type="expression" dxfId="42" priority="4">
      <formula>$I$83=""</formula>
    </cfRule>
    <cfRule type="expression" dxfId="41" priority="5">
      <formula>$I$83&gt;0</formula>
    </cfRule>
  </conditionalFormatting>
  <conditionalFormatting sqref="I125">
    <cfRule type="expression" dxfId="40" priority="1">
      <formula>$I$125=""</formula>
    </cfRule>
    <cfRule type="expression" dxfId="39" priority="2">
      <formula>$I$125&gt;0</formula>
    </cfRule>
  </conditionalFormatting>
  <pageMargins left="0.23622047244094491" right="0.23622047244094491" top="0.74803149606299213" bottom="0.35433070866141736" header="0.31496062992125984" footer="0.31496062992125984"/>
  <pageSetup paperSize="9" scale="48" fitToHeight="0" orientation="landscape" r:id="rId1"/>
  <headerFooter>
    <oddHeader>&amp;C&amp;"-,Fet"&amp;24SUPPLIER SELF ASSESSMENT MODEL (SSEM)</oddHeader>
    <oddFooter>&amp;CPage &amp;P of &amp;N</oddFooter>
  </headerFooter>
  <rowBreaks count="3" manualBreakCount="3">
    <brk id="28" max="16383" man="1"/>
    <brk id="73" max="16383" man="1"/>
    <brk id="117" max="16383" man="1"/>
  </rowBreaks>
  <ignoredErrors>
    <ignoredError sqref="G82 F34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Button 4">
              <controlPr defaultSize="0" print="0" autoFill="0" autoPict="0" macro="[0]!RENSA">
                <anchor moveWithCells="1" sizeWithCells="1">
                  <from>
                    <xdr:col>10</xdr:col>
                    <xdr:colOff>133350</xdr:colOff>
                    <xdr:row>0</xdr:row>
                    <xdr:rowOff>57150</xdr:rowOff>
                  </from>
                  <to>
                    <xdr:col>14</xdr:col>
                    <xdr:colOff>603250</xdr:colOff>
                    <xdr:row>4</xdr:row>
                    <xdr:rowOff>57150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disablePrompts="1" count="15">
        <x14:dataValidation type="list" allowBlank="1" showInputMessage="1" showErrorMessage="1">
          <x14:formula1>
            <xm:f>OFFSET(TABLES!$A$2:$A$5,0,0,COUNTA(TABLES!$A:$A)-1)</xm:f>
          </x14:formula1>
          <xm:sqref>I20 G119:G121</xm:sqref>
        </x14:dataValidation>
        <x14:dataValidation type="list" allowBlank="1" showInputMessage="1" showErrorMessage="1">
          <x14:formula1>
            <xm:f>OFFSET(TABLES!$C$2:$C$4,0,0,COUNTA(TABLES!$C:$C)-1)</xm:f>
          </x14:formula1>
          <xm:sqref>H31</xm:sqref>
        </x14:dataValidation>
        <x14:dataValidation type="list" allowBlank="1" showInputMessage="1" showErrorMessage="1">
          <x14:formula1>
            <xm:f>OFFSET(TABLES!$E$2:$E$4,0,0,COUNTA(TABLES!$E:$E)-1)</xm:f>
          </x14:formula1>
          <xm:sqref>H33:H35 H48 H58 H62 H134</xm:sqref>
        </x14:dataValidation>
        <x14:dataValidation type="list" allowBlank="1" showInputMessage="1" showErrorMessage="1">
          <x14:formula1>
            <xm:f>OFFSET(TABLES!$D$2:$D$4,0,0,COUNTA(TABLES!$D:$D)-1)</xm:f>
          </x14:formula1>
          <xm:sqref>H36 H32 H158:H159 H116 H125:H126 H85 H87 H89 H92 H94 H102:H103 H105:H110 H112 H75:H80 H82 H128 H136:H137 H139 H22:H27 H154:H156 H39:H42 H71 H114 H141:H152</xm:sqref>
        </x14:dataValidation>
        <x14:dataValidation type="list" allowBlank="1" showInputMessage="1" showErrorMessage="1">
          <x14:formula1>
            <xm:f>OFFSET(TABLES!$B$2:$B$4,0,0,COUNTA(TABLES!$B:$B)-1)</xm:f>
          </x14:formula1>
          <xm:sqref>H30</xm:sqref>
        </x14:dataValidation>
        <x14:dataValidation type="list" allowBlank="1" showInputMessage="1" showErrorMessage="1">
          <x14:formula1>
            <xm:f>OFFSET(TABLES!$G$2:$G$4,0,0,COUNTA(TABLES!$G:$G)-1)</xm:f>
          </x14:formula1>
          <xm:sqref>H61</xm:sqref>
        </x14:dataValidation>
        <x14:dataValidation type="list" allowBlank="1" showInputMessage="1" showErrorMessage="1">
          <x14:formula1>
            <xm:f>OFFSET(TABLES!$I$2:$I$4,0,0,COUNTA(TABLES!$I:$I)-1)</xm:f>
          </x14:formula1>
          <xm:sqref>H66:H69</xm:sqref>
        </x14:dataValidation>
        <x14:dataValidation type="list" allowBlank="1" showInputMessage="1" showErrorMessage="1">
          <x14:formula1>
            <xm:f>OFFSET(TABLES!$J$2:$J$4,0,0,COUNTA(TABLES!$J:$J)-1)</xm:f>
          </x14:formula1>
          <xm:sqref>H91</xm:sqref>
        </x14:dataValidation>
        <x14:dataValidation type="list" allowBlank="1" showInputMessage="1" showErrorMessage="1">
          <x14:formula1>
            <xm:f>OFFSET(TABLES!$K$2:$K$4,0,0,COUNTA(TABLES!$K:$K)-1)</xm:f>
          </x14:formula1>
          <xm:sqref>H117</xm:sqref>
        </x14:dataValidation>
        <x14:dataValidation type="list" allowBlank="1" showInputMessage="1" showErrorMessage="1">
          <x14:formula1>
            <xm:f>OFFSET(TABLES!$L$2:$L$7,0,0,COUNTA(TABLES!$L:$L)-1)</xm:f>
          </x14:formula1>
          <xm:sqref>H133</xm:sqref>
        </x14:dataValidation>
        <x14:dataValidation type="list" allowBlank="1" showInputMessage="1" showErrorMessage="1">
          <x14:formula1>
            <xm:f>OFFSET(TABLES!$M$2:$M$7,0,0,COUNTA(TABLES!$M:$M)-1)</xm:f>
          </x14:formula1>
          <xm:sqref>H135</xm:sqref>
        </x14:dataValidation>
        <x14:dataValidation type="list" allowBlank="1" showInputMessage="1" showErrorMessage="1">
          <x14:formula1>
            <xm:f>OFFSET(TABLES!$N$2:$N$7,0,0,COUNTA(TABLES!$N:$N)-1)</xm:f>
          </x14:formula1>
          <xm:sqref>H138</xm:sqref>
        </x14:dataValidation>
        <x14:dataValidation type="list" allowBlank="1" showInputMessage="1" showErrorMessage="1">
          <x14:formula1>
            <xm:f>OFFSET(TABLES!$O$2:$O$7,0,0,COUNTA(TABLES!$O:$O)-1)</xm:f>
          </x14:formula1>
          <xm:sqref>C39:C42 C45:C51 C54:C58 C61:C62 C66:C69 C71:C73 C75:C80 C82 C85 C87 C89 C91:C92 C102:C110 C112 C114:C117 C125:C126 C128:C131 C133:C139 C141:C152 C154:C156 C158:C159 C119:C123 E11 C30:C36 C12:C27</xm:sqref>
        </x14:dataValidation>
        <x14:dataValidation type="list" allowBlank="1" showInputMessage="1" showErrorMessage="1">
          <x14:formula1>
            <xm:f>OFFSET(TABLES!$R$2:$R$8,0,0,COUNTA(TABLES!$R:$R)-1)</xm:f>
          </x14:formula1>
          <xm:sqref>H72:H73</xm:sqref>
        </x14:dataValidation>
        <x14:dataValidation type="list" allowBlank="1" showInputMessage="1" showErrorMessage="1">
          <x14:formula1>
            <xm:f>OFFSET(TABLES!$S$2:$S$6,0,0,COUNTA(TABLES!$S:$S)-1)</xm:f>
          </x14:formula1>
          <xm:sqref>H115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0"/>
  <sheetViews>
    <sheetView workbookViewId="0">
      <selection activeCell="H27" sqref="H27"/>
    </sheetView>
  </sheetViews>
  <sheetFormatPr defaultRowHeight="14.5" x14ac:dyDescent="0.35"/>
  <cols>
    <col min="1" max="1" width="24.26953125" customWidth="1"/>
    <col min="2" max="2" width="29.36328125" customWidth="1"/>
    <col min="3" max="3" width="34.26953125" customWidth="1"/>
  </cols>
  <sheetData>
    <row r="1" spans="1:14" ht="15" customHeight="1" x14ac:dyDescent="0.35">
      <c r="C1" s="97" t="s">
        <v>245</v>
      </c>
      <c r="D1" s="97"/>
      <c r="E1" s="97"/>
      <c r="F1" s="97"/>
      <c r="G1" s="78"/>
      <c r="H1" s="78"/>
      <c r="I1" s="78"/>
      <c r="J1" s="78"/>
      <c r="K1" s="78"/>
      <c r="L1" s="78"/>
      <c r="M1" s="78"/>
      <c r="N1" s="78"/>
    </row>
    <row r="2" spans="1:14" ht="15" customHeight="1" x14ac:dyDescent="0.35">
      <c r="C2" s="97"/>
      <c r="D2" s="97"/>
      <c r="E2" s="97"/>
      <c r="F2" s="97"/>
      <c r="G2" s="78"/>
      <c r="H2" s="78"/>
      <c r="I2" s="78"/>
      <c r="J2" s="78"/>
      <c r="K2" s="78"/>
      <c r="L2" s="78"/>
      <c r="M2" s="78"/>
      <c r="N2" s="78"/>
    </row>
    <row r="3" spans="1:14" ht="15" customHeight="1" x14ac:dyDescent="0.35">
      <c r="C3" s="97"/>
      <c r="D3" s="97"/>
      <c r="E3" s="97"/>
      <c r="F3" s="97"/>
      <c r="G3" s="78"/>
      <c r="H3" s="78"/>
      <c r="I3" s="78"/>
      <c r="J3" s="78"/>
      <c r="K3" s="78"/>
      <c r="L3" s="78"/>
      <c r="M3" s="78"/>
      <c r="N3" s="78"/>
    </row>
    <row r="4" spans="1:14" ht="15" customHeight="1" x14ac:dyDescent="0.35">
      <c r="C4" s="97"/>
      <c r="D4" s="97"/>
      <c r="E4" s="97"/>
      <c r="F4" s="97"/>
      <c r="G4" s="78"/>
      <c r="H4" s="78"/>
      <c r="I4" s="78"/>
      <c r="J4" s="78"/>
      <c r="K4" s="78"/>
      <c r="L4" s="78"/>
      <c r="M4" s="78"/>
      <c r="N4" s="78"/>
    </row>
    <row r="5" spans="1:14" ht="15" customHeight="1" x14ac:dyDescent="0.35">
      <c r="C5" s="97"/>
      <c r="D5" s="97"/>
      <c r="E5" s="97"/>
      <c r="F5" s="97"/>
      <c r="G5" s="78"/>
      <c r="H5" s="78"/>
      <c r="I5" s="78"/>
      <c r="J5" s="78"/>
      <c r="K5" s="78"/>
      <c r="L5" s="78"/>
      <c r="M5" s="78"/>
      <c r="N5" s="78"/>
    </row>
    <row r="6" spans="1:14" x14ac:dyDescent="0.35">
      <c r="C6" s="97"/>
      <c r="D6" s="97"/>
      <c r="E6" s="97"/>
      <c r="F6" s="97"/>
    </row>
    <row r="7" spans="1:14" s="79" customFormat="1" ht="21" x14ac:dyDescent="0.5">
      <c r="C7" s="80" t="s">
        <v>270</v>
      </c>
      <c r="D7" s="101"/>
      <c r="E7" s="102"/>
      <c r="F7" s="103"/>
    </row>
    <row r="9" spans="1:14" x14ac:dyDescent="0.35">
      <c r="A9" s="77" t="s">
        <v>261</v>
      </c>
      <c r="B9" s="77" t="s">
        <v>265</v>
      </c>
      <c r="C9" s="77" t="s">
        <v>262</v>
      </c>
      <c r="D9" s="100" t="s">
        <v>269</v>
      </c>
      <c r="E9" s="100"/>
      <c r="F9" s="100"/>
    </row>
    <row r="10" spans="1:14" x14ac:dyDescent="0.35">
      <c r="A10" s="98" t="s">
        <v>264</v>
      </c>
      <c r="B10" s="98"/>
      <c r="C10" s="98"/>
      <c r="D10" s="98"/>
      <c r="E10" s="98"/>
      <c r="F10" s="98"/>
    </row>
    <row r="11" spans="1:14" x14ac:dyDescent="0.35">
      <c r="A11" s="37" t="s">
        <v>263</v>
      </c>
      <c r="B11" s="89"/>
      <c r="C11" s="37"/>
      <c r="D11" s="99"/>
      <c r="E11" s="99"/>
      <c r="F11" s="99"/>
    </row>
    <row r="12" spans="1:14" x14ac:dyDescent="0.35">
      <c r="A12" s="98" t="s">
        <v>266</v>
      </c>
      <c r="B12" s="98"/>
      <c r="C12" s="98"/>
      <c r="D12" s="98"/>
      <c r="E12" s="98"/>
      <c r="F12" s="98"/>
    </row>
    <row r="13" spans="1:14" x14ac:dyDescent="0.35">
      <c r="A13" s="37" t="s">
        <v>248</v>
      </c>
      <c r="B13" s="89"/>
      <c r="C13" s="37"/>
      <c r="D13" s="99"/>
      <c r="E13" s="99"/>
      <c r="F13" s="99"/>
    </row>
    <row r="14" spans="1:14" x14ac:dyDescent="0.35">
      <c r="A14" s="37" t="s">
        <v>247</v>
      </c>
      <c r="B14" s="89"/>
      <c r="C14" s="37"/>
      <c r="D14" s="99"/>
      <c r="E14" s="99"/>
      <c r="F14" s="99"/>
    </row>
    <row r="15" spans="1:14" x14ac:dyDescent="0.35">
      <c r="A15" s="37" t="s">
        <v>249</v>
      </c>
      <c r="B15" s="89"/>
      <c r="C15" s="37"/>
      <c r="D15" s="99"/>
      <c r="E15" s="99"/>
      <c r="F15" s="99"/>
    </row>
    <row r="16" spans="1:14" x14ac:dyDescent="0.35">
      <c r="A16" s="37" t="s">
        <v>250</v>
      </c>
      <c r="B16" s="89"/>
      <c r="C16" s="37"/>
      <c r="D16" s="99"/>
      <c r="E16" s="99"/>
      <c r="F16" s="99"/>
    </row>
    <row r="17" spans="1:6" x14ac:dyDescent="0.35">
      <c r="A17" s="37" t="s">
        <v>251</v>
      </c>
      <c r="B17" s="89"/>
      <c r="C17" s="37"/>
      <c r="D17" s="99"/>
      <c r="E17" s="99"/>
      <c r="F17" s="99"/>
    </row>
    <row r="18" spans="1:6" x14ac:dyDescent="0.35">
      <c r="A18" s="37" t="s">
        <v>252</v>
      </c>
      <c r="B18" s="89"/>
      <c r="C18" s="37"/>
      <c r="D18" s="99"/>
      <c r="E18" s="99"/>
      <c r="F18" s="99"/>
    </row>
    <row r="19" spans="1:6" x14ac:dyDescent="0.35">
      <c r="A19" s="37" t="s">
        <v>258</v>
      </c>
      <c r="B19" s="89"/>
      <c r="C19" s="37"/>
      <c r="D19" s="99"/>
      <c r="E19" s="99"/>
      <c r="F19" s="99"/>
    </row>
    <row r="20" spans="1:6" x14ac:dyDescent="0.35">
      <c r="A20" s="37" t="s">
        <v>148</v>
      </c>
      <c r="B20" s="89"/>
      <c r="C20" s="37"/>
      <c r="D20" s="99"/>
      <c r="E20" s="99"/>
      <c r="F20" s="99"/>
    </row>
    <row r="21" spans="1:6" x14ac:dyDescent="0.35">
      <c r="A21" s="37" t="s">
        <v>148</v>
      </c>
      <c r="B21" s="89"/>
      <c r="C21" s="37"/>
      <c r="D21" s="99"/>
      <c r="E21" s="99"/>
      <c r="F21" s="99"/>
    </row>
    <row r="22" spans="1:6" x14ac:dyDescent="0.35">
      <c r="A22" s="37" t="s">
        <v>148</v>
      </c>
      <c r="B22" s="89"/>
      <c r="C22" s="37"/>
      <c r="D22" s="99"/>
      <c r="E22" s="99"/>
      <c r="F22" s="99"/>
    </row>
    <row r="23" spans="1:6" x14ac:dyDescent="0.35">
      <c r="A23" s="98" t="s">
        <v>268</v>
      </c>
      <c r="B23" s="98"/>
      <c r="C23" s="98"/>
      <c r="D23" s="98"/>
      <c r="E23" s="98"/>
      <c r="F23" s="98"/>
    </row>
    <row r="24" spans="1:6" x14ac:dyDescent="0.35">
      <c r="A24" s="37" t="s">
        <v>251</v>
      </c>
      <c r="B24" s="89"/>
      <c r="C24" s="37"/>
      <c r="D24" s="99"/>
      <c r="E24" s="99"/>
      <c r="F24" s="99"/>
    </row>
    <row r="25" spans="1:6" x14ac:dyDescent="0.35">
      <c r="A25" s="37" t="s">
        <v>252</v>
      </c>
      <c r="B25" s="89"/>
      <c r="C25" s="37"/>
      <c r="D25" s="99"/>
      <c r="E25" s="99"/>
      <c r="F25" s="99"/>
    </row>
    <row r="26" spans="1:6" x14ac:dyDescent="0.35">
      <c r="A26" s="37" t="s">
        <v>258</v>
      </c>
      <c r="B26" s="89"/>
      <c r="C26" s="37"/>
      <c r="D26" s="99"/>
      <c r="E26" s="99"/>
      <c r="F26" s="99"/>
    </row>
    <row r="27" spans="1:6" x14ac:dyDescent="0.35">
      <c r="A27" s="37" t="s">
        <v>256</v>
      </c>
      <c r="B27" s="89"/>
      <c r="C27" s="37"/>
      <c r="D27" s="99"/>
      <c r="E27" s="99"/>
      <c r="F27" s="99"/>
    </row>
    <row r="28" spans="1:6" x14ac:dyDescent="0.35">
      <c r="A28" s="37" t="s">
        <v>257</v>
      </c>
      <c r="B28" s="89"/>
      <c r="C28" s="37"/>
      <c r="D28" s="99"/>
      <c r="E28" s="99"/>
      <c r="F28" s="99"/>
    </row>
    <row r="29" spans="1:6" x14ac:dyDescent="0.35">
      <c r="A29" s="37" t="s">
        <v>259</v>
      </c>
      <c r="B29" s="89"/>
      <c r="C29" s="37"/>
      <c r="D29" s="99"/>
      <c r="E29" s="99"/>
      <c r="F29" s="99"/>
    </row>
    <row r="30" spans="1:6" x14ac:dyDescent="0.35">
      <c r="A30" s="37" t="s">
        <v>253</v>
      </c>
      <c r="B30" s="89"/>
      <c r="C30" s="37"/>
      <c r="D30" s="99"/>
      <c r="E30" s="99"/>
      <c r="F30" s="99"/>
    </row>
    <row r="31" spans="1:6" x14ac:dyDescent="0.35">
      <c r="A31" s="37" t="s">
        <v>148</v>
      </c>
      <c r="B31" s="89"/>
      <c r="C31" s="37"/>
      <c r="D31" s="99"/>
      <c r="E31" s="99"/>
      <c r="F31" s="99"/>
    </row>
    <row r="32" spans="1:6" x14ac:dyDescent="0.35">
      <c r="A32" s="37" t="s">
        <v>148</v>
      </c>
      <c r="B32" s="89"/>
      <c r="C32" s="37"/>
      <c r="D32" s="99"/>
      <c r="E32" s="99"/>
      <c r="F32" s="99"/>
    </row>
    <row r="33" spans="1:6" x14ac:dyDescent="0.35">
      <c r="A33" s="37"/>
      <c r="B33" s="89"/>
      <c r="C33" s="37"/>
      <c r="D33" s="99"/>
      <c r="E33" s="99"/>
      <c r="F33" s="99"/>
    </row>
    <row r="34" spans="1:6" x14ac:dyDescent="0.35">
      <c r="A34" s="98" t="s">
        <v>267</v>
      </c>
      <c r="B34" s="98"/>
      <c r="C34" s="98"/>
      <c r="D34" s="98"/>
      <c r="E34" s="98"/>
      <c r="F34" s="98"/>
    </row>
    <row r="35" spans="1:6" x14ac:dyDescent="0.35">
      <c r="A35" s="37" t="s">
        <v>254</v>
      </c>
      <c r="B35" s="89"/>
      <c r="C35" s="37"/>
      <c r="D35" s="99"/>
      <c r="E35" s="99"/>
      <c r="F35" s="99"/>
    </row>
    <row r="36" spans="1:6" x14ac:dyDescent="0.35">
      <c r="A36" s="37" t="s">
        <v>260</v>
      </c>
      <c r="B36" s="89"/>
      <c r="C36" s="37"/>
      <c r="D36" s="99"/>
      <c r="E36" s="99"/>
      <c r="F36" s="99"/>
    </row>
    <row r="37" spans="1:6" x14ac:dyDescent="0.35">
      <c r="A37" s="37" t="s">
        <v>255</v>
      </c>
      <c r="B37" s="89"/>
      <c r="C37" s="37"/>
      <c r="D37" s="99"/>
      <c r="E37" s="99"/>
      <c r="F37" s="99"/>
    </row>
    <row r="38" spans="1:6" x14ac:dyDescent="0.35">
      <c r="A38" s="37"/>
      <c r="B38" s="89"/>
      <c r="C38" s="37"/>
      <c r="D38" s="99"/>
      <c r="E38" s="99"/>
      <c r="F38" s="99"/>
    </row>
    <row r="39" spans="1:6" x14ac:dyDescent="0.35">
      <c r="A39" s="37"/>
      <c r="B39" s="89"/>
      <c r="C39" s="37"/>
      <c r="D39" s="99"/>
      <c r="E39" s="99"/>
      <c r="F39" s="99"/>
    </row>
    <row r="40" spans="1:6" x14ac:dyDescent="0.35">
      <c r="A40" s="37"/>
      <c r="B40" s="89"/>
      <c r="C40" s="37"/>
      <c r="D40" s="99"/>
      <c r="E40" s="99"/>
      <c r="F40" s="99"/>
    </row>
    <row r="41" spans="1:6" x14ac:dyDescent="0.35">
      <c r="A41" s="104"/>
      <c r="B41" s="104"/>
      <c r="C41" s="104"/>
      <c r="D41" s="104"/>
      <c r="E41" s="104"/>
      <c r="F41" s="104"/>
    </row>
    <row r="42" spans="1:6" x14ac:dyDescent="0.35">
      <c r="B42" s="76"/>
    </row>
    <row r="43" spans="1:6" x14ac:dyDescent="0.35">
      <c r="B43" s="76"/>
    </row>
    <row r="44" spans="1:6" x14ac:dyDescent="0.35">
      <c r="B44" s="76"/>
    </row>
    <row r="45" spans="1:6" x14ac:dyDescent="0.35">
      <c r="B45" s="76"/>
    </row>
    <row r="46" spans="1:6" x14ac:dyDescent="0.35">
      <c r="B46" s="76"/>
    </row>
    <row r="47" spans="1:6" x14ac:dyDescent="0.35">
      <c r="B47" s="76"/>
    </row>
    <row r="48" spans="1:6" x14ac:dyDescent="0.35">
      <c r="B48" s="76"/>
    </row>
    <row r="49" spans="2:2" x14ac:dyDescent="0.35">
      <c r="B49" s="76"/>
    </row>
    <row r="50" spans="2:2" x14ac:dyDescent="0.35">
      <c r="B50" s="76"/>
    </row>
    <row r="51" spans="2:2" x14ac:dyDescent="0.35">
      <c r="B51" s="76"/>
    </row>
    <row r="52" spans="2:2" x14ac:dyDescent="0.35">
      <c r="B52" s="76"/>
    </row>
    <row r="53" spans="2:2" x14ac:dyDescent="0.35">
      <c r="B53" s="76"/>
    </row>
    <row r="54" spans="2:2" x14ac:dyDescent="0.35">
      <c r="B54" s="76"/>
    </row>
    <row r="55" spans="2:2" x14ac:dyDescent="0.35">
      <c r="B55" s="76"/>
    </row>
    <row r="56" spans="2:2" x14ac:dyDescent="0.35">
      <c r="B56" s="76"/>
    </row>
    <row r="57" spans="2:2" x14ac:dyDescent="0.35">
      <c r="B57" s="76"/>
    </row>
    <row r="58" spans="2:2" x14ac:dyDescent="0.35">
      <c r="B58" s="76"/>
    </row>
    <row r="59" spans="2:2" x14ac:dyDescent="0.35">
      <c r="B59" s="76"/>
    </row>
    <row r="60" spans="2:2" x14ac:dyDescent="0.35">
      <c r="B60" s="76"/>
    </row>
  </sheetData>
  <sheetProtection algorithmName="SHA-512" hashValue="jZ2i+wucRLcuz3f/brWkNZ4uhk2ZqCC9NqYAA+6dN6aWQvmBrUQF3t5mv1EFB2acIh3hMB7JDWsEhfKDOgp3sg==" saltValue="71CbFDLToP0bK9lgPYEj/w==" spinCount="100000" sheet="1" objects="1" scenarios="1"/>
  <mergeCells count="38">
    <mergeCell ref="A34:C34"/>
    <mergeCell ref="D34:F34"/>
    <mergeCell ref="D39:F39"/>
    <mergeCell ref="D40:F40"/>
    <mergeCell ref="A41:F41"/>
    <mergeCell ref="D37:F37"/>
    <mergeCell ref="D38:F38"/>
    <mergeCell ref="D20:F20"/>
    <mergeCell ref="D21:F21"/>
    <mergeCell ref="D22:F22"/>
    <mergeCell ref="D25:F25"/>
    <mergeCell ref="D31:F31"/>
    <mergeCell ref="D24:F24"/>
    <mergeCell ref="D32:F32"/>
    <mergeCell ref="D33:F33"/>
    <mergeCell ref="D35:F35"/>
    <mergeCell ref="D36:F36"/>
    <mergeCell ref="D26:F26"/>
    <mergeCell ref="D27:F27"/>
    <mergeCell ref="D28:F28"/>
    <mergeCell ref="D29:F29"/>
    <mergeCell ref="D30:F30"/>
    <mergeCell ref="C1:F6"/>
    <mergeCell ref="A12:F12"/>
    <mergeCell ref="A10:C10"/>
    <mergeCell ref="A23:C23"/>
    <mergeCell ref="D23:F23"/>
    <mergeCell ref="D10:F10"/>
    <mergeCell ref="D11:F11"/>
    <mergeCell ref="D9:F9"/>
    <mergeCell ref="D13:F13"/>
    <mergeCell ref="D14:F14"/>
    <mergeCell ref="D15:F15"/>
    <mergeCell ref="D16:F16"/>
    <mergeCell ref="D17:F17"/>
    <mergeCell ref="D7:F7"/>
    <mergeCell ref="D18:F18"/>
    <mergeCell ref="D19:F19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OFFSET(TABLES!$T$2:$T$16,0,0,COUNTA(TABLES!$T:$T)-1)</xm:f>
          </x14:formula1>
          <xm:sqref>A11 A13:A22 A24:A33 A35:A40 A42:A44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"/>
  <sheetViews>
    <sheetView workbookViewId="0">
      <selection activeCell="J13" sqref="J13"/>
    </sheetView>
  </sheetViews>
  <sheetFormatPr defaultRowHeight="14.5" x14ac:dyDescent="0.35"/>
  <cols>
    <col min="1" max="1" width="63.6328125" customWidth="1"/>
    <col min="2" max="2" width="12.36328125" customWidth="1"/>
    <col min="3" max="3" width="9.26953125" hidden="1" customWidth="1"/>
    <col min="4" max="4" width="10.08984375" bestFit="1" customWidth="1"/>
  </cols>
  <sheetData>
    <row r="1" spans="1:8" ht="15" customHeight="1" x14ac:dyDescent="0.35">
      <c r="B1" s="107" t="s">
        <v>179</v>
      </c>
      <c r="C1" s="107"/>
      <c r="D1" s="107"/>
      <c r="E1" s="107"/>
      <c r="F1" s="107"/>
      <c r="G1" s="107"/>
      <c r="H1" s="107"/>
    </row>
    <row r="2" spans="1:8" ht="15" customHeight="1" x14ac:dyDescent="0.35">
      <c r="B2" s="107"/>
      <c r="C2" s="107"/>
      <c r="D2" s="107"/>
      <c r="E2" s="107"/>
      <c r="F2" s="107"/>
      <c r="G2" s="107"/>
      <c r="H2" s="107"/>
    </row>
    <row r="3" spans="1:8" ht="15" customHeight="1" x14ac:dyDescent="0.35">
      <c r="B3" s="107"/>
      <c r="C3" s="107"/>
      <c r="D3" s="107"/>
      <c r="E3" s="107"/>
      <c r="F3" s="107"/>
      <c r="G3" s="107"/>
      <c r="H3" s="107"/>
    </row>
    <row r="4" spans="1:8" ht="15" customHeight="1" x14ac:dyDescent="0.35">
      <c r="B4" s="107"/>
      <c r="C4" s="107"/>
      <c r="D4" s="107"/>
      <c r="E4" s="107"/>
      <c r="F4" s="107"/>
      <c r="G4" s="107"/>
      <c r="H4" s="107"/>
    </row>
    <row r="6" spans="1:8" ht="15" thickBot="1" x14ac:dyDescent="0.4"/>
    <row r="7" spans="1:8" ht="19" thickBot="1" x14ac:dyDescent="0.5">
      <c r="D7" s="26" t="s">
        <v>178</v>
      </c>
    </row>
    <row r="8" spans="1:8" ht="18.5" x14ac:dyDescent="0.45">
      <c r="A8" s="25" t="s">
        <v>176</v>
      </c>
      <c r="B8" s="23" t="e">
        <f>SUM('DATA INPUT'!B12:B160)</f>
        <v>#DIV/0!</v>
      </c>
      <c r="C8" s="24" t="e">
        <f>IF(B8&gt;130,"A",IF(B8&lt;120,"C","B"))</f>
        <v>#DIV/0!</v>
      </c>
      <c r="D8" s="105" t="e">
        <f>CONCATENATE(C8,C9)</f>
        <v>#DIV/0!</v>
      </c>
    </row>
    <row r="9" spans="1:8" ht="19" thickBot="1" x14ac:dyDescent="0.5">
      <c r="A9" s="25" t="s">
        <v>177</v>
      </c>
      <c r="B9" s="23" t="e">
        <f>SUM('DATA INPUT'!D12:D159)</f>
        <v>#DIV/0!</v>
      </c>
      <c r="C9" s="24" t="e">
        <f>IF(B9=0,"G",IF(B9=1,"Y","R"))</f>
        <v>#DIV/0!</v>
      </c>
      <c r="D9" s="106"/>
    </row>
    <row r="11" spans="1:8" x14ac:dyDescent="0.35">
      <c r="A11" s="28" t="str">
        <f>'DATA INPUT'!A29</f>
        <v>2. COMPANY PROFILE AND STRATEGY</v>
      </c>
      <c r="B11" s="29"/>
      <c r="C11" s="29"/>
      <c r="D11" s="29"/>
    </row>
    <row r="12" spans="1:8" ht="29" x14ac:dyDescent="0.35">
      <c r="A12" s="2" t="str">
        <f>'DATA INPUT'!A47</f>
        <v>Showing dependency towards GNOTEC (Maximum dependency towards Gnotec 45% of total TO).</v>
      </c>
      <c r="B12" s="27" t="str">
        <f>'DATA INPUT'!F47</f>
        <v>X</v>
      </c>
    </row>
    <row r="13" spans="1:8" ht="26" x14ac:dyDescent="0.35">
      <c r="A13" s="2" t="str">
        <f>'DATA INPUT'!A66</f>
        <v>Language skills for business purpose</v>
      </c>
      <c r="B13" s="27" t="str">
        <f>'DATA INPUT'!F66</f>
        <v>X</v>
      </c>
    </row>
    <row r="14" spans="1:8" ht="26" x14ac:dyDescent="0.35">
      <c r="A14" s="2" t="str">
        <f>'DATA INPUT'!A67</f>
        <v>Language skills for engineering/technical purpose</v>
      </c>
      <c r="B14" s="27" t="str">
        <f>'DATA INPUT'!F67</f>
        <v>X</v>
      </c>
    </row>
    <row r="15" spans="1:8" ht="26" x14ac:dyDescent="0.35">
      <c r="A15" s="2" t="str">
        <f>'DATA INPUT'!A68</f>
        <v>Language skills for quality purpose</v>
      </c>
      <c r="B15" s="27" t="str">
        <f>'DATA INPUT'!F68</f>
        <v>X</v>
      </c>
    </row>
    <row r="16" spans="1:8" ht="26" x14ac:dyDescent="0.35">
      <c r="A16" s="2" t="str">
        <f>'DATA INPUT'!A69</f>
        <v>Langugae skills for Logistic purpose</v>
      </c>
      <c r="B16" s="27" t="str">
        <f>'DATA INPUT'!F69</f>
        <v>X</v>
      </c>
    </row>
    <row r="17" spans="1:4" x14ac:dyDescent="0.35">
      <c r="A17" s="28" t="str">
        <f>'DATA INPUT'!A74</f>
        <v>3. MANAGEMENT</v>
      </c>
      <c r="B17" s="29"/>
      <c r="C17" s="29"/>
      <c r="D17" s="29"/>
    </row>
    <row r="18" spans="1:4" ht="26" x14ac:dyDescent="0.35">
      <c r="A18" s="2" t="str">
        <f>'DATA INPUT'!A80</f>
        <v>Do you have a liability insurance?</v>
      </c>
      <c r="B18" s="27" t="str">
        <f>'DATA INPUT'!F80</f>
        <v>X</v>
      </c>
    </row>
    <row r="19" spans="1:4" ht="26" x14ac:dyDescent="0.35">
      <c r="A19" s="2" t="str">
        <f>'DATA INPUT'!A82</f>
        <v>Do you have a recall insurance?</v>
      </c>
      <c r="B19" s="27" t="str">
        <f>'DATA INPUT'!F82</f>
        <v>X</v>
      </c>
    </row>
    <row r="20" spans="1:4" x14ac:dyDescent="0.35">
      <c r="A20" s="28" t="str">
        <f>'DATA INPUT'!A84</f>
        <v>4. CERTIFICATION LEVELS</v>
      </c>
      <c r="B20" s="29"/>
      <c r="C20" s="29"/>
      <c r="D20" s="29"/>
    </row>
    <row r="21" spans="1:4" ht="26" x14ac:dyDescent="0.35">
      <c r="A21" s="2" t="str">
        <f>'DATA INPUT'!A85</f>
        <v>ISO 9001</v>
      </c>
      <c r="B21" s="27" t="str">
        <f>'DATA INPUT'!F85</f>
        <v>X</v>
      </c>
    </row>
    <row r="22" spans="1:4" x14ac:dyDescent="0.35">
      <c r="A22" s="28" t="str">
        <f>'DATA INPUT'!A111</f>
        <v>6. LOGISTICS</v>
      </c>
      <c r="B22" s="29"/>
      <c r="C22" s="29"/>
      <c r="D22" s="29"/>
    </row>
    <row r="23" spans="1:4" ht="26" x14ac:dyDescent="0.35">
      <c r="A23" s="2" t="str">
        <f>'DATA INPUT'!A116</f>
        <v xml:space="preserve">Do you have electronic system integrated comunnication EDI? </v>
      </c>
      <c r="B23" s="27" t="str">
        <f>'DATA INPUT'!F116</f>
        <v>X</v>
      </c>
    </row>
    <row r="24" spans="1:4" x14ac:dyDescent="0.35">
      <c r="A24" s="28" t="str">
        <f>'DATA INPUT'!A118</f>
        <v>7. FINANCE</v>
      </c>
      <c r="B24" s="29"/>
      <c r="C24" s="29"/>
      <c r="D24" s="29"/>
    </row>
    <row r="25" spans="1:4" ht="26" x14ac:dyDescent="0.35">
      <c r="A25" s="2" t="str">
        <f>'DATA INPUT'!A122</f>
        <v>Equity vs Turnover 6months to Gnotec:</v>
      </c>
      <c r="B25" s="27" t="e">
        <f>'DATA INPUT'!F122</f>
        <v>#DIV/0!</v>
      </c>
    </row>
    <row r="26" spans="1:4" ht="26" x14ac:dyDescent="0.35">
      <c r="A26" s="2" t="str">
        <f>'DATA INPUT'!A123</f>
        <v>Solidity (Equtiy ratio):</v>
      </c>
      <c r="B26" s="27" t="e">
        <f>'DATA INPUT'!F123</f>
        <v>#DIV/0!</v>
      </c>
    </row>
    <row r="27" spans="1:4" x14ac:dyDescent="0.35">
      <c r="A27" s="28" t="str">
        <f>'DATA INPUT'!A132</f>
        <v>10. PRODUCTION</v>
      </c>
      <c r="B27" s="29"/>
      <c r="C27" s="29"/>
      <c r="D27" s="29"/>
    </row>
    <row r="28" spans="1:4" ht="26" x14ac:dyDescent="0.35">
      <c r="A28" s="2" t="str">
        <f>'DATA INPUT'!A134</f>
        <v>How much more growth can be handled without extension?</v>
      </c>
      <c r="B28" s="27" t="str">
        <f>'DATA INPUT'!F134</f>
        <v>X</v>
      </c>
    </row>
    <row r="29" spans="1:4" x14ac:dyDescent="0.35">
      <c r="A29" s="28" t="str">
        <f>'DATA INPUT'!A140</f>
        <v>11. PURECHASE /SOURCING</v>
      </c>
      <c r="B29" s="29"/>
      <c r="C29" s="29"/>
      <c r="D29" s="29"/>
    </row>
    <row r="30" spans="1:4" ht="29" x14ac:dyDescent="0.35">
      <c r="A30" s="2" t="str">
        <f>'DATA INPUT'!A141</f>
        <v>Do you have formalized process how to deploy customer policies and specific demands to your sub suppliers?</v>
      </c>
      <c r="B30" s="27" t="str">
        <f>'DATA INPUT'!F141</f>
        <v>X</v>
      </c>
    </row>
    <row r="31" spans="1:4" ht="26" x14ac:dyDescent="0.35">
      <c r="A31" s="2" t="str">
        <f>'DATA INPUT'!A142</f>
        <v>Do you require suppliers to have a 3rd party approved certific of?</v>
      </c>
      <c r="B31" s="27" t="str">
        <f>'DATA INPUT'!F142</f>
        <v>X</v>
      </c>
    </row>
    <row r="32" spans="1:4" ht="28.5" x14ac:dyDescent="0.65">
      <c r="A32" s="109" t="s">
        <v>243</v>
      </c>
      <c r="B32" s="109"/>
      <c r="C32" s="109"/>
      <c r="D32" s="109"/>
    </row>
    <row r="33" spans="1:4" x14ac:dyDescent="0.35">
      <c r="A33" s="108">
        <f>COUNTIF('DATA INPUT'!F12:F159,"X")</f>
        <v>101</v>
      </c>
      <c r="B33" s="108"/>
      <c r="C33" s="108"/>
      <c r="D33" s="108"/>
    </row>
    <row r="34" spans="1:4" x14ac:dyDescent="0.35">
      <c r="A34" s="108"/>
      <c r="B34" s="108"/>
      <c r="C34" s="108"/>
      <c r="D34" s="108"/>
    </row>
  </sheetData>
  <sheetProtection algorithmName="SHA-512" hashValue="KOrU+0VweUkXL3seND/rsf5q6mxyT9RzabvGFx/d+CndmZcq4m/mdmarp2c9QRwrgRsRZm+2fKvqjUGedq1SiA==" saltValue="aFfcvhOpjBHvBYnqP25wXA==" spinCount="100000" sheet="1" objects="1" scenarios="1"/>
  <mergeCells count="4">
    <mergeCell ref="D8:D9"/>
    <mergeCell ref="B1:H4"/>
    <mergeCell ref="A33:D34"/>
    <mergeCell ref="A32:D32"/>
  </mergeCells>
  <conditionalFormatting sqref="A8:A9">
    <cfRule type="expression" dxfId="38" priority="48">
      <formula>A8="F3"</formula>
    </cfRule>
    <cfRule type="expression" dxfId="37" priority="49">
      <formula>A8="F2"</formula>
    </cfRule>
    <cfRule type="expression" priority="50">
      <formula>A8="F1"</formula>
    </cfRule>
    <cfRule type="expression" dxfId="36" priority="51">
      <formula>A8="F0"</formula>
    </cfRule>
  </conditionalFormatting>
  <conditionalFormatting sqref="A8:A9">
    <cfRule type="expression" dxfId="35" priority="44">
      <formula>A8="F3"</formula>
    </cfRule>
    <cfRule type="expression" dxfId="34" priority="45">
      <formula>A8="F2"</formula>
    </cfRule>
    <cfRule type="expression" priority="46">
      <formula>A8="F1"</formula>
    </cfRule>
    <cfRule type="expression" dxfId="33" priority="47">
      <formula>A8="F0"</formula>
    </cfRule>
  </conditionalFormatting>
  <conditionalFormatting sqref="D7">
    <cfRule type="expression" dxfId="32" priority="40">
      <formula>D7="F3"</formula>
    </cfRule>
    <cfRule type="expression" dxfId="31" priority="41">
      <formula>D7="F2"</formula>
    </cfRule>
    <cfRule type="expression" priority="42">
      <formula>D7="F1"</formula>
    </cfRule>
    <cfRule type="expression" dxfId="30" priority="43">
      <formula>D7="F0"</formula>
    </cfRule>
  </conditionalFormatting>
  <conditionalFormatting sqref="D7">
    <cfRule type="expression" dxfId="29" priority="36">
      <formula>D7="F3"</formula>
    </cfRule>
    <cfRule type="expression" dxfId="28" priority="37">
      <formula>D7="F2"</formula>
    </cfRule>
    <cfRule type="expression" priority="38">
      <formula>D7="F1"</formula>
    </cfRule>
    <cfRule type="expression" dxfId="27" priority="39">
      <formula>D7="F0"</formula>
    </cfRule>
  </conditionalFormatting>
  <conditionalFormatting sqref="D8:D9">
    <cfRule type="expression" dxfId="26" priority="20">
      <formula>$D$8="CR"</formula>
    </cfRule>
    <cfRule type="expression" dxfId="25" priority="21">
      <formula>$D$8="BR"</formula>
    </cfRule>
    <cfRule type="expression" dxfId="24" priority="22">
      <formula>$D$8="AR"</formula>
    </cfRule>
    <cfRule type="expression" dxfId="23" priority="23">
      <formula>$D$8="CR"</formula>
    </cfRule>
    <cfRule type="expression" dxfId="22" priority="24">
      <formula>$D$8="BY"</formula>
    </cfRule>
    <cfRule type="expression" dxfId="21" priority="25">
      <formula>$D$8="AY"</formula>
    </cfRule>
    <cfRule type="expression" dxfId="20" priority="26">
      <formula>$D$8="CG"</formula>
    </cfRule>
    <cfRule type="expression" dxfId="19" priority="27">
      <formula>$D$8="BG"</formula>
    </cfRule>
    <cfRule type="expression" dxfId="18" priority="28">
      <formula>$D$8="AG"</formula>
    </cfRule>
  </conditionalFormatting>
  <conditionalFormatting sqref="B12">
    <cfRule type="expression" dxfId="17" priority="17">
      <formula>B12="x"</formula>
    </cfRule>
    <cfRule type="expression" dxfId="16" priority="18">
      <formula>B12="o"</formula>
    </cfRule>
  </conditionalFormatting>
  <conditionalFormatting sqref="B13:B16">
    <cfRule type="expression" dxfId="15" priority="15">
      <formula>B13="x"</formula>
    </cfRule>
    <cfRule type="expression" dxfId="14" priority="16">
      <formula>B13="o"</formula>
    </cfRule>
  </conditionalFormatting>
  <conditionalFormatting sqref="B18:B19">
    <cfRule type="expression" dxfId="13" priority="13">
      <formula>B18="x"</formula>
    </cfRule>
    <cfRule type="expression" dxfId="12" priority="14">
      <formula>B18="o"</formula>
    </cfRule>
  </conditionalFormatting>
  <conditionalFormatting sqref="B21">
    <cfRule type="expression" dxfId="11" priority="11">
      <formula>B21="x"</formula>
    </cfRule>
    <cfRule type="expression" dxfId="10" priority="12">
      <formula>B21="o"</formula>
    </cfRule>
  </conditionalFormatting>
  <conditionalFormatting sqref="B23">
    <cfRule type="expression" dxfId="9" priority="9">
      <formula>B23="x"</formula>
    </cfRule>
    <cfRule type="expression" dxfId="8" priority="10">
      <formula>B23="o"</formula>
    </cfRule>
  </conditionalFormatting>
  <conditionalFormatting sqref="B25:B26">
    <cfRule type="expression" dxfId="7" priority="7">
      <formula>B25="x"</formula>
    </cfRule>
    <cfRule type="expression" dxfId="6" priority="8">
      <formula>B25="o"</formula>
    </cfRule>
  </conditionalFormatting>
  <conditionalFormatting sqref="B31">
    <cfRule type="expression" dxfId="5" priority="1">
      <formula>B31="x"</formula>
    </cfRule>
    <cfRule type="expression" dxfId="4" priority="2">
      <formula>B31="o"</formula>
    </cfRule>
  </conditionalFormatting>
  <conditionalFormatting sqref="B28">
    <cfRule type="expression" dxfId="3" priority="5">
      <formula>B28="x"</formula>
    </cfRule>
    <cfRule type="expression" dxfId="2" priority="6">
      <formula>B28="o"</formula>
    </cfRule>
  </conditionalFormatting>
  <conditionalFormatting sqref="B30">
    <cfRule type="expression" dxfId="1" priority="3">
      <formula>B30="x"</formula>
    </cfRule>
    <cfRule type="expression" dxfId="0" priority="4">
      <formula>B30="o"</formula>
    </cfRule>
  </conditionalFormatting>
  <pageMargins left="0.7" right="0.7" top="0.75" bottom="0.75" header="0.3" footer="0.3"/>
  <pageSetup paperSize="9" scale="71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"/>
  <sheetViews>
    <sheetView topLeftCell="C1" workbookViewId="0">
      <selection activeCell="T18" sqref="T18"/>
    </sheetView>
  </sheetViews>
  <sheetFormatPr defaultRowHeight="14.5" x14ac:dyDescent="0.35"/>
  <cols>
    <col min="1" max="1" width="12.90625" bestFit="1" customWidth="1"/>
    <col min="2" max="2" width="19.7265625" bestFit="1" customWidth="1"/>
    <col min="3" max="3" width="14.26953125" bestFit="1" customWidth="1"/>
    <col min="4" max="4" width="10.08984375" bestFit="1" customWidth="1"/>
    <col min="5" max="5" width="23.7265625" bestFit="1" customWidth="1"/>
    <col min="6" max="6" width="22.26953125" bestFit="1" customWidth="1"/>
    <col min="7" max="7" width="16.08984375" bestFit="1" customWidth="1"/>
    <col min="8" max="8" width="13.7265625" bestFit="1" customWidth="1"/>
    <col min="9" max="9" width="14.90625" bestFit="1" customWidth="1"/>
    <col min="10" max="10" width="9.90625" bestFit="1" customWidth="1"/>
    <col min="11" max="11" width="8.26953125" bestFit="1" customWidth="1"/>
    <col min="12" max="12" width="12.08984375" bestFit="1" customWidth="1"/>
    <col min="13" max="13" width="12.7265625" bestFit="1" customWidth="1"/>
    <col min="14" max="14" width="17.90625" bestFit="1" customWidth="1"/>
    <col min="15" max="15" width="9.90625" bestFit="1" customWidth="1"/>
    <col min="16" max="16" width="15.08984375" bestFit="1" customWidth="1"/>
    <col min="19" max="19" width="21.7265625" bestFit="1" customWidth="1"/>
    <col min="20" max="20" width="23.6328125" bestFit="1" customWidth="1"/>
  </cols>
  <sheetData>
    <row r="1" spans="1:20" x14ac:dyDescent="0.35">
      <c r="A1" t="s">
        <v>44</v>
      </c>
      <c r="B1" t="s">
        <v>49</v>
      </c>
      <c r="C1" t="s">
        <v>54</v>
      </c>
      <c r="D1" t="s">
        <v>60</v>
      </c>
      <c r="E1" t="s">
        <v>61</v>
      </c>
      <c r="F1" t="s">
        <v>68</v>
      </c>
      <c r="G1" t="s">
        <v>82</v>
      </c>
      <c r="H1" t="s">
        <v>86</v>
      </c>
      <c r="I1" t="s">
        <v>90</v>
      </c>
      <c r="J1" t="s">
        <v>95</v>
      </c>
      <c r="K1" t="s">
        <v>109</v>
      </c>
      <c r="L1" t="s">
        <v>114</v>
      </c>
      <c r="M1" t="s">
        <v>118</v>
      </c>
      <c r="N1" t="s">
        <v>122</v>
      </c>
      <c r="O1" t="s">
        <v>137</v>
      </c>
      <c r="P1" t="s">
        <v>141</v>
      </c>
      <c r="Q1" t="s">
        <v>151</v>
      </c>
      <c r="R1" t="s">
        <v>155</v>
      </c>
      <c r="S1" t="s">
        <v>162</v>
      </c>
      <c r="T1" t="s">
        <v>246</v>
      </c>
    </row>
    <row r="2" spans="1:20" x14ac:dyDescent="0.35">
      <c r="A2" t="s">
        <v>45</v>
      </c>
      <c r="B2" t="s">
        <v>15</v>
      </c>
      <c r="C2" t="s">
        <v>55</v>
      </c>
      <c r="D2" t="s">
        <v>58</v>
      </c>
      <c r="E2" t="s">
        <v>62</v>
      </c>
      <c r="F2" t="s">
        <v>42</v>
      </c>
      <c r="G2" t="s">
        <v>83</v>
      </c>
      <c r="H2" t="s">
        <v>89</v>
      </c>
      <c r="I2" t="s">
        <v>93</v>
      </c>
      <c r="J2" t="s">
        <v>96</v>
      </c>
      <c r="K2" t="s">
        <v>110</v>
      </c>
      <c r="L2" t="s">
        <v>115</v>
      </c>
      <c r="M2" t="s">
        <v>115</v>
      </c>
      <c r="N2" t="s">
        <v>123</v>
      </c>
      <c r="O2" t="s">
        <v>138</v>
      </c>
      <c r="P2" t="s">
        <v>142</v>
      </c>
      <c r="Q2" t="s">
        <v>152</v>
      </c>
      <c r="R2" t="s">
        <v>156</v>
      </c>
      <c r="S2" s="16" t="s">
        <v>163</v>
      </c>
      <c r="T2" t="s">
        <v>247</v>
      </c>
    </row>
    <row r="3" spans="1:20" x14ac:dyDescent="0.35">
      <c r="A3" t="s">
        <v>46</v>
      </c>
      <c r="B3" t="s">
        <v>50</v>
      </c>
      <c r="C3" t="s">
        <v>56</v>
      </c>
      <c r="D3" t="s">
        <v>59</v>
      </c>
      <c r="E3" t="s">
        <v>63</v>
      </c>
      <c r="F3" t="s">
        <v>69</v>
      </c>
      <c r="G3" t="s">
        <v>85</v>
      </c>
      <c r="H3" t="s">
        <v>88</v>
      </c>
      <c r="I3" t="s">
        <v>91</v>
      </c>
      <c r="J3" t="s">
        <v>97</v>
      </c>
      <c r="K3" t="s">
        <v>111</v>
      </c>
      <c r="L3" t="s">
        <v>116</v>
      </c>
      <c r="M3" t="s">
        <v>116</v>
      </c>
      <c r="N3" t="s">
        <v>124</v>
      </c>
      <c r="O3" t="s">
        <v>139</v>
      </c>
      <c r="P3" t="s">
        <v>143</v>
      </c>
      <c r="Q3" t="s">
        <v>153</v>
      </c>
      <c r="R3" t="s">
        <v>157</v>
      </c>
      <c r="S3" s="16" t="s">
        <v>164</v>
      </c>
      <c r="T3" t="s">
        <v>248</v>
      </c>
    </row>
    <row r="4" spans="1:20" x14ac:dyDescent="0.35">
      <c r="A4" t="s">
        <v>47</v>
      </c>
      <c r="B4" t="s">
        <v>51</v>
      </c>
      <c r="C4" t="s">
        <v>57</v>
      </c>
      <c r="D4" t="s">
        <v>43</v>
      </c>
      <c r="E4" t="s">
        <v>64</v>
      </c>
      <c r="F4" t="s">
        <v>70</v>
      </c>
      <c r="G4" t="s">
        <v>84</v>
      </c>
      <c r="H4" t="s">
        <v>87</v>
      </c>
      <c r="I4" t="s">
        <v>92</v>
      </c>
      <c r="J4" t="s">
        <v>98</v>
      </c>
      <c r="K4" t="s">
        <v>112</v>
      </c>
      <c r="L4" t="s">
        <v>117</v>
      </c>
      <c r="M4" t="s">
        <v>119</v>
      </c>
      <c r="N4" t="s">
        <v>125</v>
      </c>
      <c r="O4" t="s">
        <v>140</v>
      </c>
      <c r="P4" t="s">
        <v>43</v>
      </c>
      <c r="Q4" t="s">
        <v>154</v>
      </c>
      <c r="R4" t="s">
        <v>158</v>
      </c>
      <c r="S4" s="16" t="s">
        <v>165</v>
      </c>
      <c r="T4" t="s">
        <v>249</v>
      </c>
    </row>
    <row r="5" spans="1:20" x14ac:dyDescent="0.35">
      <c r="A5" t="s">
        <v>48</v>
      </c>
      <c r="B5" t="s">
        <v>52</v>
      </c>
      <c r="C5" t="s">
        <v>148</v>
      </c>
      <c r="D5" t="s">
        <v>148</v>
      </c>
      <c r="E5" t="s">
        <v>65</v>
      </c>
      <c r="F5" t="s">
        <v>71</v>
      </c>
      <c r="G5" t="s">
        <v>148</v>
      </c>
      <c r="H5" t="s">
        <v>14</v>
      </c>
      <c r="I5" t="s">
        <v>94</v>
      </c>
      <c r="J5" t="s">
        <v>99</v>
      </c>
      <c r="K5" t="s">
        <v>167</v>
      </c>
      <c r="L5" t="s">
        <v>148</v>
      </c>
      <c r="M5" t="s">
        <v>148</v>
      </c>
      <c r="N5" t="s">
        <v>148</v>
      </c>
      <c r="O5" t="s">
        <v>145</v>
      </c>
      <c r="P5" t="s">
        <v>148</v>
      </c>
      <c r="R5" t="s">
        <v>159</v>
      </c>
      <c r="S5" t="s">
        <v>166</v>
      </c>
      <c r="T5" t="s">
        <v>250</v>
      </c>
    </row>
    <row r="6" spans="1:20" x14ac:dyDescent="0.35">
      <c r="A6" t="s">
        <v>148</v>
      </c>
      <c r="B6" t="s">
        <v>53</v>
      </c>
      <c r="E6" t="s">
        <v>66</v>
      </c>
      <c r="F6" t="s">
        <v>72</v>
      </c>
      <c r="H6" t="s">
        <v>148</v>
      </c>
      <c r="I6" t="s">
        <v>148</v>
      </c>
      <c r="J6" t="s">
        <v>100</v>
      </c>
      <c r="K6" t="s">
        <v>148</v>
      </c>
      <c r="O6" t="s">
        <v>148</v>
      </c>
      <c r="R6" t="s">
        <v>160</v>
      </c>
      <c r="S6" t="s">
        <v>148</v>
      </c>
      <c r="T6" t="s">
        <v>251</v>
      </c>
    </row>
    <row r="7" spans="1:20" x14ac:dyDescent="0.35">
      <c r="B7" t="s">
        <v>148</v>
      </c>
      <c r="E7" t="s">
        <v>43</v>
      </c>
      <c r="F7" t="s">
        <v>73</v>
      </c>
      <c r="J7" t="s">
        <v>101</v>
      </c>
      <c r="R7" t="s">
        <v>43</v>
      </c>
      <c r="T7" t="s">
        <v>252</v>
      </c>
    </row>
    <row r="8" spans="1:20" x14ac:dyDescent="0.35">
      <c r="E8" t="s">
        <v>148</v>
      </c>
      <c r="F8" t="s">
        <v>148</v>
      </c>
      <c r="J8" t="s">
        <v>148</v>
      </c>
      <c r="R8" t="s">
        <v>148</v>
      </c>
      <c r="T8" t="s">
        <v>253</v>
      </c>
    </row>
    <row r="9" spans="1:20" x14ac:dyDescent="0.35">
      <c r="T9" t="s">
        <v>254</v>
      </c>
    </row>
    <row r="10" spans="1:20" x14ac:dyDescent="0.35">
      <c r="T10" t="s">
        <v>260</v>
      </c>
    </row>
    <row r="11" spans="1:20" x14ac:dyDescent="0.35">
      <c r="T11" t="s">
        <v>258</v>
      </c>
    </row>
    <row r="12" spans="1:20" x14ac:dyDescent="0.35">
      <c r="T12" t="s">
        <v>255</v>
      </c>
    </row>
    <row r="13" spans="1:20" x14ac:dyDescent="0.35">
      <c r="T13" t="s">
        <v>256</v>
      </c>
    </row>
    <row r="14" spans="1:20" x14ac:dyDescent="0.35">
      <c r="T14" t="s">
        <v>257</v>
      </c>
    </row>
    <row r="15" spans="1:20" x14ac:dyDescent="0.35">
      <c r="T15" t="s">
        <v>259</v>
      </c>
    </row>
    <row r="16" spans="1:20" x14ac:dyDescent="0.35">
      <c r="T16" t="s">
        <v>263</v>
      </c>
    </row>
    <row r="17" spans="20:20" x14ac:dyDescent="0.35">
      <c r="T17" t="s">
        <v>148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5</vt:i4>
      </vt:variant>
    </vt:vector>
  </HeadingPairs>
  <TitlesOfParts>
    <vt:vector size="5" baseType="lpstr">
      <vt:lpstr>INSTRUCTION</vt:lpstr>
      <vt:lpstr>DATA INPUT</vt:lpstr>
      <vt:lpstr>CONTACT SHEET</vt:lpstr>
      <vt:lpstr>SUMMARY </vt:lpstr>
      <vt:lpstr>TABLES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Thommy Psajd</dc:creator>
  <cp:lastModifiedBy>Caroline Johansson</cp:lastModifiedBy>
  <cp:lastPrinted>2016-07-05T06:22:16Z</cp:lastPrinted>
  <dcterms:created xsi:type="dcterms:W3CDTF">2016-03-04T08:24:54Z</dcterms:created>
  <dcterms:modified xsi:type="dcterms:W3CDTF">2018-11-05T08:03:14Z</dcterms:modified>
</cp:coreProperties>
</file>